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tlg29\OneDrive - University Of Cambridge\ICP-MS and ICP-AES\MW25\MW25 paper\MW25 paper raw data\"/>
    </mc:Choice>
  </mc:AlternateContent>
  <bookViews>
    <workbookView xWindow="240" yWindow="345" windowWidth="14805" windowHeight="7770" activeTab="2"/>
  </bookViews>
  <sheets>
    <sheet name="Weighing" sheetId="3" r:id="rId1"/>
    <sheet name="SV Ratios" sheetId="4" r:id="rId2"/>
    <sheet name="Times" sheetId="5" r:id="rId3"/>
    <sheet name="Instrument Calibration" sheetId="2" r:id="rId4"/>
    <sheet name="pH" sheetId="6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18" i="6" l="1"/>
  <c r="F59" i="6"/>
  <c r="L18" i="6"/>
  <c r="D9" i="5"/>
  <c r="D8" i="5"/>
  <c r="D3" i="5"/>
  <c r="D2" i="5"/>
  <c r="C9" i="5"/>
  <c r="C8" i="5"/>
  <c r="C3" i="5"/>
  <c r="C2" i="5"/>
  <c r="H2" i="4"/>
  <c r="J2" i="3" l="1"/>
  <c r="N2" i="3" s="1"/>
  <c r="F14" i="6"/>
  <c r="J20" i="6" s="1"/>
  <c r="F54" i="6"/>
  <c r="J18" i="6" s="1"/>
  <c r="F42" i="6"/>
  <c r="P16" i="6"/>
  <c r="F39" i="6"/>
  <c r="L16" i="6"/>
  <c r="G39" i="6"/>
  <c r="M16" i="6"/>
  <c r="Q17" i="6"/>
  <c r="F29" i="6"/>
  <c r="L17" i="6" s="1"/>
  <c r="G29" i="6"/>
  <c r="M17" i="6"/>
  <c r="F27" i="6"/>
  <c r="N17" i="6" s="1"/>
  <c r="O17" i="6"/>
  <c r="F19" i="6"/>
  <c r="F17" i="6"/>
  <c r="N20" i="6"/>
  <c r="O20" i="6"/>
  <c r="G62" i="6"/>
  <c r="Q18" i="6" s="1"/>
  <c r="F62" i="6"/>
  <c r="P18" i="6" s="1"/>
  <c r="G59" i="6"/>
  <c r="M18" i="6" s="1"/>
  <c r="F57" i="6"/>
  <c r="N18" i="6" s="1"/>
  <c r="G54" i="6"/>
  <c r="K18" i="6" s="1"/>
  <c r="G52" i="6"/>
  <c r="Q19" i="6" s="1"/>
  <c r="F52" i="6"/>
  <c r="P19" i="6" s="1"/>
  <c r="G49" i="6"/>
  <c r="K19" i="6" s="1"/>
  <c r="F49" i="6"/>
  <c r="G47" i="6"/>
  <c r="O19" i="6" s="1"/>
  <c r="F47" i="6"/>
  <c r="N19" i="6" s="1"/>
  <c r="G44" i="6"/>
  <c r="F44" i="6"/>
  <c r="J19" i="6" s="1"/>
  <c r="G42" i="6"/>
  <c r="Q16" i="6"/>
  <c r="G37" i="6"/>
  <c r="O16" i="6"/>
  <c r="F37" i="6"/>
  <c r="N16" i="6" s="1"/>
  <c r="G34" i="6"/>
  <c r="K16" i="6" s="1"/>
  <c r="F34" i="6"/>
  <c r="J16" i="6" s="1"/>
  <c r="F32" i="6"/>
  <c r="P17" i="6"/>
  <c r="G24" i="6"/>
  <c r="K17" i="6"/>
  <c r="F24" i="6"/>
  <c r="J17" i="6" s="1"/>
  <c r="G22" i="6"/>
  <c r="Q20" i="6" s="1"/>
  <c r="F22" i="6"/>
  <c r="P20" i="6"/>
  <c r="G19" i="6"/>
  <c r="G14" i="6"/>
  <c r="K20" i="6"/>
  <c r="B111" i="2"/>
  <c r="B112" i="2"/>
  <c r="G111" i="2"/>
  <c r="F111" i="2"/>
  <c r="F112" i="2" s="1"/>
  <c r="E111" i="2"/>
  <c r="D111" i="2"/>
  <c r="C111" i="2"/>
  <c r="G99" i="2"/>
  <c r="E99" i="2"/>
  <c r="F99" i="2"/>
  <c r="F101" i="2"/>
  <c r="F102" i="2"/>
  <c r="D99" i="2"/>
  <c r="C99" i="2"/>
  <c r="B99" i="2"/>
  <c r="B100" i="2" s="1"/>
  <c r="E11" i="5"/>
  <c r="E10" i="5"/>
  <c r="E9" i="5"/>
  <c r="E8" i="5"/>
  <c r="E3" i="5"/>
  <c r="E2" i="5"/>
  <c r="G63" i="2"/>
  <c r="F63" i="2"/>
  <c r="F66" i="2" s="1"/>
  <c r="E63" i="2"/>
  <c r="D63" i="2"/>
  <c r="C63" i="2"/>
  <c r="B63" i="2"/>
  <c r="B64" i="2"/>
  <c r="G51" i="2"/>
  <c r="F51" i="2"/>
  <c r="F52" i="2" s="1"/>
  <c r="E51" i="2"/>
  <c r="D51" i="2"/>
  <c r="D52" i="2" s="1"/>
  <c r="C51" i="2"/>
  <c r="B51" i="2"/>
  <c r="B53" i="2"/>
  <c r="B54" i="2"/>
  <c r="E7" i="5"/>
  <c r="E5" i="5"/>
  <c r="E4" i="5"/>
  <c r="E6" i="5"/>
  <c r="J8" i="3"/>
  <c r="L8" i="3"/>
  <c r="J12" i="3"/>
  <c r="N12" i="3" s="1"/>
  <c r="E12" i="4"/>
  <c r="L12" i="3"/>
  <c r="J13" i="3"/>
  <c r="E13" i="4" s="1"/>
  <c r="L13" i="3"/>
  <c r="M13" i="3" s="1"/>
  <c r="J14" i="3"/>
  <c r="E14" i="4" s="1"/>
  <c r="L14" i="3"/>
  <c r="J15" i="3"/>
  <c r="L15" i="3"/>
  <c r="J16" i="3"/>
  <c r="L16" i="3"/>
  <c r="J17" i="3"/>
  <c r="L17" i="3"/>
  <c r="M17" i="3" s="1"/>
  <c r="J18" i="3"/>
  <c r="L18" i="3"/>
  <c r="J19" i="3"/>
  <c r="L19" i="3"/>
  <c r="J20" i="3"/>
  <c r="E20" i="4" s="1"/>
  <c r="L20" i="3"/>
  <c r="J21" i="3"/>
  <c r="L21" i="3"/>
  <c r="J22" i="3"/>
  <c r="E22" i="4" s="1"/>
  <c r="L22" i="3"/>
  <c r="M22" i="3"/>
  <c r="J23" i="3"/>
  <c r="E23" i="4" s="1"/>
  <c r="L23" i="3"/>
  <c r="J24" i="3"/>
  <c r="L24" i="3"/>
  <c r="J25" i="3"/>
  <c r="N25" i="3" s="1"/>
  <c r="L25" i="3"/>
  <c r="J26" i="3"/>
  <c r="E26" i="4" s="1"/>
  <c r="L26" i="3"/>
  <c r="N26" i="3" s="1"/>
  <c r="J27" i="3"/>
  <c r="L27" i="3"/>
  <c r="N27" i="3" s="1"/>
  <c r="J28" i="3"/>
  <c r="E28" i="4" s="1"/>
  <c r="L28" i="3"/>
  <c r="J29" i="3"/>
  <c r="L29" i="3"/>
  <c r="M29" i="3" s="1"/>
  <c r="J30" i="3"/>
  <c r="E30" i="4" s="1"/>
  <c r="L30" i="3"/>
  <c r="J31" i="3"/>
  <c r="E31" i="4" s="1"/>
  <c r="L31" i="3"/>
  <c r="M31" i="3" s="1"/>
  <c r="L10" i="3"/>
  <c r="M10" i="3" s="1"/>
  <c r="J10" i="3"/>
  <c r="L11" i="3"/>
  <c r="J11" i="3"/>
  <c r="M12" i="3"/>
  <c r="L32" i="3"/>
  <c r="J32" i="3"/>
  <c r="N32" i="3" s="1"/>
  <c r="M32" i="3"/>
  <c r="L33" i="3"/>
  <c r="J33" i="3"/>
  <c r="L34" i="3"/>
  <c r="J34" i="3"/>
  <c r="N34" i="3" s="1"/>
  <c r="L35" i="3"/>
  <c r="J35" i="3"/>
  <c r="N35" i="3" s="1"/>
  <c r="L40" i="3"/>
  <c r="J40" i="3"/>
  <c r="M40" i="3" s="1"/>
  <c r="L41" i="3"/>
  <c r="J41" i="3"/>
  <c r="M41" i="3"/>
  <c r="L42" i="3"/>
  <c r="M42" i="3" s="1"/>
  <c r="J42" i="3"/>
  <c r="L43" i="3"/>
  <c r="J43" i="3"/>
  <c r="N43" i="3" s="1"/>
  <c r="L44" i="3"/>
  <c r="J44" i="3"/>
  <c r="L45" i="3"/>
  <c r="J45" i="3"/>
  <c r="M45" i="3" s="1"/>
  <c r="L46" i="3"/>
  <c r="J46" i="3"/>
  <c r="L51" i="3"/>
  <c r="J51" i="3"/>
  <c r="N51" i="3" s="1"/>
  <c r="L3" i="3"/>
  <c r="N3" i="3" s="1"/>
  <c r="J3" i="3"/>
  <c r="L4" i="3"/>
  <c r="J4" i="3"/>
  <c r="L5" i="3"/>
  <c r="J5" i="3"/>
  <c r="L6" i="3"/>
  <c r="J6" i="3"/>
  <c r="L7" i="3"/>
  <c r="J7" i="3"/>
  <c r="M7" i="3" s="1"/>
  <c r="L9" i="3"/>
  <c r="J9" i="3"/>
  <c r="L36" i="3"/>
  <c r="J36" i="3"/>
  <c r="M36" i="3" s="1"/>
  <c r="L37" i="3"/>
  <c r="N37" i="3" s="1"/>
  <c r="J37" i="3"/>
  <c r="L38" i="3"/>
  <c r="J38" i="3"/>
  <c r="N38" i="3" s="1"/>
  <c r="L39" i="3"/>
  <c r="J39" i="3"/>
  <c r="L47" i="3"/>
  <c r="M47" i="3" s="1"/>
  <c r="J47" i="3"/>
  <c r="N47" i="3" s="1"/>
  <c r="L48" i="3"/>
  <c r="J48" i="3"/>
  <c r="N48" i="3"/>
  <c r="L49" i="3"/>
  <c r="J49" i="3"/>
  <c r="L50" i="3"/>
  <c r="J50" i="3"/>
  <c r="N50" i="3" s="1"/>
  <c r="L2" i="3"/>
  <c r="M2" i="3" s="1"/>
  <c r="M38" i="3"/>
  <c r="D7" i="5"/>
  <c r="D6" i="5"/>
  <c r="C7" i="5"/>
  <c r="C6" i="5"/>
  <c r="C5" i="5"/>
  <c r="D29" i="4"/>
  <c r="G19" i="4"/>
  <c r="G29" i="4"/>
  <c r="D28" i="4"/>
  <c r="G18" i="4"/>
  <c r="G28" i="4" s="1"/>
  <c r="D27" i="4"/>
  <c r="G17" i="4"/>
  <c r="G27" i="4"/>
  <c r="E27" i="4"/>
  <c r="D24" i="4"/>
  <c r="G14" i="4"/>
  <c r="G24" i="4"/>
  <c r="D14" i="4"/>
  <c r="D23" i="4"/>
  <c r="G13" i="4"/>
  <c r="G23" i="4"/>
  <c r="D22" i="4"/>
  <c r="G12" i="4"/>
  <c r="G22" i="4"/>
  <c r="G15" i="4"/>
  <c r="G25" i="4" s="1"/>
  <c r="G16" i="4"/>
  <c r="G26" i="4"/>
  <c r="G20" i="4"/>
  <c r="G30" i="4" s="1"/>
  <c r="G21" i="4"/>
  <c r="G31" i="4"/>
  <c r="D25" i="4"/>
  <c r="D26" i="4"/>
  <c r="D30" i="4"/>
  <c r="D31" i="4"/>
  <c r="D5" i="5"/>
  <c r="D4" i="5"/>
  <c r="B39" i="2"/>
  <c r="B40" i="2" s="1"/>
  <c r="B41" i="2"/>
  <c r="B42" i="2" s="1"/>
  <c r="F39" i="2"/>
  <c r="F40" i="2"/>
  <c r="C39" i="2"/>
  <c r="G39" i="2"/>
  <c r="E39" i="2"/>
  <c r="D39" i="2"/>
  <c r="D40" i="2" s="1"/>
  <c r="C4" i="5"/>
  <c r="D13" i="4"/>
  <c r="D12" i="4"/>
  <c r="D15" i="4"/>
  <c r="D16" i="4"/>
  <c r="D17" i="4"/>
  <c r="D18" i="4"/>
  <c r="D19" i="4"/>
  <c r="D20" i="4"/>
  <c r="D21" i="4"/>
  <c r="D11" i="5"/>
  <c r="D10" i="5"/>
  <c r="D89" i="2"/>
  <c r="D87" i="2"/>
  <c r="D88" i="2"/>
  <c r="D90" i="2"/>
  <c r="B89" i="2"/>
  <c r="B87" i="2"/>
  <c r="B90" i="2"/>
  <c r="B88" i="2"/>
  <c r="E87" i="2"/>
  <c r="G87" i="2"/>
  <c r="C87" i="2"/>
  <c r="F87" i="2"/>
  <c r="F88" i="2" s="1"/>
  <c r="C11" i="5"/>
  <c r="C10" i="5"/>
  <c r="H49" i="4"/>
  <c r="F49" i="4"/>
  <c r="H48" i="4"/>
  <c r="F48" i="4"/>
  <c r="H47" i="4"/>
  <c r="F47" i="4"/>
  <c r="H44" i="4"/>
  <c r="F44" i="4"/>
  <c r="H43" i="4"/>
  <c r="F43" i="4"/>
  <c r="H42" i="4"/>
  <c r="F42" i="4"/>
  <c r="B75" i="2"/>
  <c r="B76" i="2"/>
  <c r="C75" i="2"/>
  <c r="D75" i="2"/>
  <c r="D76" i="2"/>
  <c r="E75" i="2"/>
  <c r="F75" i="2"/>
  <c r="G75" i="2"/>
  <c r="H7" i="6"/>
  <c r="H39" i="4"/>
  <c r="F39" i="4"/>
  <c r="H38" i="4"/>
  <c r="F38" i="4"/>
  <c r="H37" i="4"/>
  <c r="F37" i="4"/>
  <c r="H34" i="4"/>
  <c r="F34" i="4"/>
  <c r="H33" i="4"/>
  <c r="F33" i="4"/>
  <c r="H32" i="4"/>
  <c r="F32" i="4"/>
  <c r="H9" i="4"/>
  <c r="H8" i="4"/>
  <c r="H7" i="4"/>
  <c r="H3" i="4"/>
  <c r="H4" i="4"/>
  <c r="F2" i="4"/>
  <c r="F3" i="4"/>
  <c r="F4" i="4"/>
  <c r="F7" i="4"/>
  <c r="F8" i="4"/>
  <c r="F9" i="4"/>
  <c r="D27" i="2"/>
  <c r="D28" i="2"/>
  <c r="B27" i="2"/>
  <c r="B28" i="2" s="1"/>
  <c r="C27" i="2"/>
  <c r="E27" i="2"/>
  <c r="F27" i="2"/>
  <c r="F28" i="2" s="1"/>
  <c r="G27" i="2"/>
  <c r="I8" i="6"/>
  <c r="H8" i="6"/>
  <c r="I7" i="6"/>
  <c r="I6" i="6"/>
  <c r="H6" i="6"/>
  <c r="I5" i="6"/>
  <c r="H5" i="6"/>
  <c r="I4" i="6"/>
  <c r="H4" i="6"/>
  <c r="D113" i="2"/>
  <c r="D114" i="2" s="1"/>
  <c r="B113" i="2"/>
  <c r="B114" i="2" s="1"/>
  <c r="F113" i="2"/>
  <c r="F114" i="2"/>
  <c r="D112" i="2"/>
  <c r="B101" i="2"/>
  <c r="B102" i="2"/>
  <c r="D101" i="2"/>
  <c r="D102" i="2"/>
  <c r="F100" i="2"/>
  <c r="D100" i="2"/>
  <c r="F89" i="2"/>
  <c r="F77" i="2"/>
  <c r="F78" i="2"/>
  <c r="B77" i="2"/>
  <c r="B78" i="2"/>
  <c r="D77" i="2"/>
  <c r="F76" i="2"/>
  <c r="D65" i="2"/>
  <c r="D66" i="2"/>
  <c r="B65" i="2"/>
  <c r="B66" i="2"/>
  <c r="F65" i="2"/>
  <c r="F64" i="2"/>
  <c r="D64" i="2"/>
  <c r="F53" i="2"/>
  <c r="F54" i="2"/>
  <c r="D53" i="2"/>
  <c r="D54" i="2"/>
  <c r="B52" i="2"/>
  <c r="F41" i="2"/>
  <c r="F42" i="2" s="1"/>
  <c r="D41" i="2"/>
  <c r="F29" i="2"/>
  <c r="F30" i="2" s="1"/>
  <c r="D29" i="2"/>
  <c r="D30" i="2"/>
  <c r="B29" i="2"/>
  <c r="B30" i="2" s="1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2" i="3"/>
  <c r="F90" i="2"/>
  <c r="D78" i="2"/>
  <c r="E29" i="4"/>
  <c r="M19" i="6" l="1"/>
  <c r="M20" i="6"/>
  <c r="L19" i="6"/>
  <c r="L20" i="6"/>
  <c r="D42" i="2"/>
  <c r="F29" i="4"/>
  <c r="H22" i="4"/>
  <c r="F28" i="4"/>
  <c r="H27" i="4"/>
  <c r="M9" i="3"/>
  <c r="M6" i="3"/>
  <c r="M4" i="3"/>
  <c r="N21" i="3"/>
  <c r="N15" i="3"/>
  <c r="M25" i="3"/>
  <c r="M14" i="3"/>
  <c r="F13" i="4"/>
  <c r="N46" i="3"/>
  <c r="M33" i="3"/>
  <c r="M28" i="3"/>
  <c r="M30" i="3"/>
  <c r="M26" i="3"/>
  <c r="E25" i="4"/>
  <c r="M23" i="3"/>
  <c r="N18" i="3"/>
  <c r="H13" i="4"/>
  <c r="H12" i="4"/>
  <c r="E21" i="4"/>
  <c r="M39" i="3"/>
  <c r="M51" i="3"/>
  <c r="M43" i="3"/>
  <c r="M34" i="3"/>
  <c r="M24" i="3"/>
  <c r="N20" i="3"/>
  <c r="M16" i="3"/>
  <c r="M50" i="3"/>
  <c r="M37" i="3"/>
  <c r="M5" i="3"/>
  <c r="N33" i="3"/>
  <c r="M20" i="3"/>
  <c r="M11" i="3"/>
  <c r="F22" i="4"/>
  <c r="M19" i="3"/>
  <c r="N17" i="3"/>
  <c r="M15" i="3"/>
  <c r="F12" i="4"/>
  <c r="E17" i="4"/>
  <c r="E16" i="4"/>
  <c r="E24" i="4"/>
  <c r="H24" i="4" s="1"/>
  <c r="F27" i="4"/>
  <c r="N49" i="3"/>
  <c r="M48" i="3"/>
  <c r="N36" i="3"/>
  <c r="N9" i="3"/>
  <c r="N4" i="3"/>
  <c r="M3" i="3"/>
  <c r="N44" i="3"/>
  <c r="N42" i="3"/>
  <c r="N41" i="3"/>
  <c r="M35" i="3"/>
  <c r="N24" i="3"/>
  <c r="M21" i="3"/>
  <c r="M18" i="3"/>
  <c r="N16" i="3"/>
  <c r="M8" i="3"/>
  <c r="H28" i="4"/>
  <c r="F23" i="4"/>
  <c r="H23" i="4"/>
  <c r="H14" i="4"/>
  <c r="F14" i="4"/>
  <c r="N29" i="3"/>
  <c r="H29" i="4"/>
  <c r="E18" i="4"/>
  <c r="F18" i="4" s="1"/>
  <c r="N23" i="3"/>
  <c r="N39" i="3"/>
  <c r="N7" i="3"/>
  <c r="N6" i="3"/>
  <c r="N5" i="3"/>
  <c r="M46" i="3"/>
  <c r="N45" i="3"/>
  <c r="M44" i="3"/>
  <c r="N11" i="3"/>
  <c r="N10" i="3"/>
  <c r="N31" i="3"/>
  <c r="N28" i="3"/>
  <c r="N19" i="3"/>
  <c r="N8" i="3"/>
  <c r="N13" i="3"/>
  <c r="N40" i="3"/>
  <c r="E19" i="4"/>
  <c r="E15" i="4"/>
  <c r="N30" i="3"/>
  <c r="N22" i="3"/>
  <c r="N14" i="3"/>
  <c r="M49" i="3"/>
  <c r="M27" i="3"/>
  <c r="F24" i="4" l="1"/>
  <c r="H17" i="4"/>
  <c r="F17" i="4"/>
  <c r="F19" i="4"/>
  <c r="H19" i="4"/>
  <c r="H18" i="4"/>
</calcChain>
</file>

<file path=xl/comments1.xml><?xml version="1.0" encoding="utf-8"?>
<comments xmlns="http://schemas.openxmlformats.org/spreadsheetml/2006/main">
  <authors>
    <author>Tom</author>
  </authors>
  <commentList>
    <comment ref="G17" authorId="0" shapeId="0">
      <text>
        <r>
          <rPr>
            <b/>
            <sz val="9"/>
            <color indexed="81"/>
            <rFont val="Tahoma"/>
            <family val="2"/>
          </rPr>
          <t>Tom:</t>
        </r>
        <r>
          <rPr>
            <sz val="9"/>
            <color indexed="81"/>
            <rFont val="Tahoma"/>
            <family val="2"/>
          </rPr>
          <t xml:space="preserve">
0.3 used where only one measurement was available.</t>
        </r>
      </text>
    </comment>
    <comment ref="G27" authorId="0" shapeId="0">
      <text>
        <r>
          <rPr>
            <b/>
            <sz val="9"/>
            <color indexed="81"/>
            <rFont val="Tahoma"/>
            <family val="2"/>
          </rPr>
          <t>Tom:</t>
        </r>
        <r>
          <rPr>
            <sz val="9"/>
            <color indexed="81"/>
            <rFont val="Tahoma"/>
            <family val="2"/>
          </rPr>
          <t xml:space="preserve">
0.3 used where only one measurement was available.</t>
        </r>
      </text>
    </comment>
    <comment ref="G32" authorId="0" shapeId="0">
      <text>
        <r>
          <rPr>
            <b/>
            <sz val="9"/>
            <color indexed="81"/>
            <rFont val="Tahoma"/>
            <family val="2"/>
          </rPr>
          <t>Tom:</t>
        </r>
        <r>
          <rPr>
            <sz val="9"/>
            <color indexed="81"/>
            <rFont val="Tahoma"/>
            <family val="2"/>
          </rPr>
          <t xml:space="preserve">
0.3 used where only one measurement was available.</t>
        </r>
      </text>
    </comment>
    <comment ref="G57" authorId="0" shapeId="0">
      <text>
        <r>
          <rPr>
            <b/>
            <sz val="9"/>
            <color indexed="81"/>
            <rFont val="Tahoma"/>
            <family val="2"/>
          </rPr>
          <t>Tom:</t>
        </r>
        <r>
          <rPr>
            <sz val="9"/>
            <color indexed="81"/>
            <rFont val="Tahoma"/>
            <family val="2"/>
          </rPr>
          <t xml:space="preserve">
0.3 used where only one measurement was available.</t>
        </r>
      </text>
    </comment>
  </commentList>
</comments>
</file>

<file path=xl/sharedStrings.xml><?xml version="1.0" encoding="utf-8"?>
<sst xmlns="http://schemas.openxmlformats.org/spreadsheetml/2006/main" count="600" uniqueCount="138">
  <si>
    <t>Duration</t>
  </si>
  <si>
    <t>Vessel #</t>
  </si>
  <si>
    <t>Date of cleaning</t>
  </si>
  <si>
    <t>Temperature (ºC)</t>
  </si>
  <si>
    <t>Contents batch number</t>
  </si>
  <si>
    <t>Weight of sample (g)</t>
  </si>
  <si>
    <t>Calculated weight of leachant (g)</t>
  </si>
  <si>
    <t xml:space="preserve">Mass loss (g) </t>
  </si>
  <si>
    <t>Mass loss (%)</t>
  </si>
  <si>
    <t>4 Week samples</t>
  </si>
  <si>
    <t>70-01</t>
  </si>
  <si>
    <t>MW25</t>
  </si>
  <si>
    <t>70-02</t>
  </si>
  <si>
    <t>70-03</t>
  </si>
  <si>
    <t>70-04</t>
  </si>
  <si>
    <t>Blank</t>
  </si>
  <si>
    <t>70-05</t>
  </si>
  <si>
    <t>80-01</t>
  </si>
  <si>
    <t>80-02</t>
  </si>
  <si>
    <t>80-03</t>
  </si>
  <si>
    <t>80-04</t>
  </si>
  <si>
    <t>80-05</t>
  </si>
  <si>
    <t>1 Day Samples</t>
  </si>
  <si>
    <t>70-06</t>
  </si>
  <si>
    <t>70-07</t>
  </si>
  <si>
    <t>70-08</t>
  </si>
  <si>
    <t>70-09</t>
  </si>
  <si>
    <t>Wouldn't open</t>
  </si>
  <si>
    <t>70-10</t>
  </si>
  <si>
    <t>80-06</t>
  </si>
  <si>
    <t>80-07</t>
  </si>
  <si>
    <t>80-08</t>
  </si>
  <si>
    <t>80-09</t>
  </si>
  <si>
    <t>80-10</t>
  </si>
  <si>
    <t>6 Hour Samples</t>
  </si>
  <si>
    <t>70-11</t>
  </si>
  <si>
    <t>70-12</t>
  </si>
  <si>
    <t>70-13</t>
  </si>
  <si>
    <t>70-14</t>
  </si>
  <si>
    <t>70-15</t>
  </si>
  <si>
    <t>80-11</t>
  </si>
  <si>
    <t>80-12</t>
  </si>
  <si>
    <t>80-13</t>
  </si>
  <si>
    <t>80-14</t>
  </si>
  <si>
    <t>80-15</t>
  </si>
  <si>
    <t>2 Week samples</t>
  </si>
  <si>
    <t>70-16</t>
  </si>
  <si>
    <t>70-17</t>
  </si>
  <si>
    <t>70-18</t>
  </si>
  <si>
    <t>70-19</t>
  </si>
  <si>
    <t>70-20</t>
  </si>
  <si>
    <t>80-16</t>
  </si>
  <si>
    <t>80-17</t>
  </si>
  <si>
    <t>80-18</t>
  </si>
  <si>
    <t>80-19</t>
  </si>
  <si>
    <t>80-20</t>
  </si>
  <si>
    <t>1 Week samples</t>
  </si>
  <si>
    <t>70-21</t>
  </si>
  <si>
    <t>70-22</t>
  </si>
  <si>
    <t>70-23</t>
  </si>
  <si>
    <t>70-24</t>
  </si>
  <si>
    <t>70-25</t>
  </si>
  <si>
    <t>80-21</t>
  </si>
  <si>
    <t>80-22</t>
  </si>
  <si>
    <t>80-23</t>
  </si>
  <si>
    <t>80-24</t>
  </si>
  <si>
    <t>80-25</t>
  </si>
  <si>
    <t xml:space="preserve">V/m </t>
  </si>
  <si>
    <t>Density</t>
  </si>
  <si>
    <t>Sample duration</t>
  </si>
  <si>
    <t>Sample temperature (°C)</t>
  </si>
  <si>
    <t>Leaching start date &amp; time</t>
  </si>
  <si>
    <t>Date &amp; time of tightness check</t>
  </si>
  <si>
    <t>4 Weeks</t>
  </si>
  <si>
    <t>1 Day</t>
  </si>
  <si>
    <t>6 Hours</t>
  </si>
  <si>
    <t>2 Weeks</t>
  </si>
  <si>
    <t>1 Week</t>
  </si>
  <si>
    <t>pH calibration</t>
  </si>
  <si>
    <t>Leaching duration</t>
  </si>
  <si>
    <t>Buffers used</t>
  </si>
  <si>
    <t>Calibration date</t>
  </si>
  <si>
    <t>4.01 buffer</t>
  </si>
  <si>
    <t>7.00 buffer</t>
  </si>
  <si>
    <t>1 Day and 6 hour end</t>
  </si>
  <si>
    <t>10.00 buffer</t>
  </si>
  <si>
    <t>4, 2 and 1 Week end</t>
  </si>
  <si>
    <t>Pipette calibration</t>
  </si>
  <si>
    <t>Pipette</t>
  </si>
  <si>
    <t>Duration:</t>
  </si>
  <si>
    <t>Calibration time:</t>
  </si>
  <si>
    <t>Pipette number:</t>
  </si>
  <si>
    <t>5.0 ml</t>
  </si>
  <si>
    <t>Measurement number</t>
  </si>
  <si>
    <t>5ml weight (g)</t>
  </si>
  <si>
    <r>
      <t>Measurement temperature (</t>
    </r>
    <r>
      <rPr>
        <b/>
        <sz val="10"/>
        <rFont val="DejaVu Sans"/>
        <family val="2"/>
        <charset val="1"/>
      </rPr>
      <t>°C)</t>
    </r>
  </si>
  <si>
    <t>2.5ml weight (g)</t>
  </si>
  <si>
    <t>0.5ml weight (g)</t>
  </si>
  <si>
    <t>Average</t>
  </si>
  <si>
    <t>Accuracy</t>
  </si>
  <si>
    <t>Standard deviation</t>
  </si>
  <si>
    <t>Imprecision</t>
  </si>
  <si>
    <t>6 Hour &amp; 1 Day End</t>
  </si>
  <si>
    <t>0.1 ml</t>
  </si>
  <si>
    <t>0.1ml weight (g)</t>
  </si>
  <si>
    <t>0.05ml weight (g)</t>
  </si>
  <si>
    <t>0.01ml weight (g)</t>
  </si>
  <si>
    <t>4, 2, 1 Week end</t>
  </si>
  <si>
    <t>Pre-leaching pH measurements</t>
  </si>
  <si>
    <t>Aliquot 1 pH</t>
  </si>
  <si>
    <t>Temperature (°C)</t>
  </si>
  <si>
    <t>Aliquot 2 pH</t>
  </si>
  <si>
    <t>Aliquot 3 pH</t>
  </si>
  <si>
    <t xml:space="preserve"> Average leachant pH</t>
  </si>
  <si>
    <t>Post-leaching pH measurements</t>
  </si>
  <si>
    <t>Vessel number</t>
  </si>
  <si>
    <t>pH</t>
  </si>
  <si>
    <t>Notes</t>
  </si>
  <si>
    <t>Average pH for the set</t>
  </si>
  <si>
    <t>STDEV</t>
  </si>
  <si>
    <t>Mass loss</t>
  </si>
  <si>
    <t>1 Day samples</t>
  </si>
  <si>
    <t>6 Hour samples</t>
  </si>
  <si>
    <t>After Sample</t>
  </si>
  <si>
    <t>70 °C</t>
  </si>
  <si>
    <t>80 °C</t>
  </si>
  <si>
    <t>Time</t>
  </si>
  <si>
    <t>stdev</t>
  </si>
  <si>
    <t>Excessive mass loss</t>
  </si>
  <si>
    <t>Mass of sample (g)</t>
  </si>
  <si>
    <t>Mass of liner, cap and lid (g)</t>
  </si>
  <si>
    <t>Total mass of vessel with sample (g)</t>
  </si>
  <si>
    <t>Mass of sealed vessel with leachant (g)</t>
  </si>
  <si>
    <t>Calculated mass of leachant (g)</t>
  </si>
  <si>
    <t>Total mass of vessel after heating (g)</t>
  </si>
  <si>
    <t>SV ratio (m-1)</t>
  </si>
  <si>
    <t>Contents</t>
  </si>
  <si>
    <t>Leaching end date &amp;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</si>
</sst>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0"/>
  </numFmts>
  <fonts count="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name val="Arial"/>
      <family val="2"/>
    </font>
    <font>
      <b/>
      <sz val="10"/>
      <name val="Arial"/>
      <family val="2"/>
    </font>
    <font>
      <b/>
      <u/>
      <sz val="11"/>
      <color theme="1"/>
      <name val="Calibri"/>
      <family val="2"/>
      <scheme val="minor"/>
    </font>
    <font>
      <b/>
      <sz val="10"/>
      <name val="DejaVu Sans"/>
      <family val="2"/>
      <charset val="1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14" fontId="0" fillId="0" borderId="0" xfId="0" applyNumberFormat="1"/>
    <xf numFmtId="0" fontId="2" fillId="0" borderId="0" xfId="0" applyFont="1"/>
    <xf numFmtId="0" fontId="3" fillId="0" borderId="1" xfId="0" applyFont="1" applyBorder="1"/>
    <xf numFmtId="0" fontId="0" fillId="0" borderId="1" xfId="0" applyFont="1" applyBorder="1"/>
    <xf numFmtId="0" fontId="1" fillId="0" borderId="0" xfId="0" applyFont="1"/>
    <xf numFmtId="0" fontId="4" fillId="0" borderId="0" xfId="0" applyFont="1"/>
    <xf numFmtId="0" fontId="0" fillId="0" borderId="1" xfId="0" applyBorder="1"/>
    <xf numFmtId="0" fontId="3" fillId="0" borderId="0" xfId="0" applyFont="1"/>
    <xf numFmtId="0" fontId="3" fillId="0" borderId="0" xfId="0" applyFont="1" applyAlignment="1">
      <alignment wrapText="1"/>
    </xf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3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2" fontId="0" fillId="0" borderId="1" xfId="0" applyNumberFormat="1" applyBorder="1"/>
    <xf numFmtId="164" fontId="0" fillId="0" borderId="1" xfId="0" applyNumberFormat="1" applyBorder="1"/>
    <xf numFmtId="165" fontId="0" fillId="0" borderId="0" xfId="0" applyNumberFormat="1"/>
    <xf numFmtId="14" fontId="0" fillId="0" borderId="1" xfId="0" applyNumberFormat="1" applyBorder="1"/>
    <xf numFmtId="2" fontId="0" fillId="0" borderId="1" xfId="0" applyNumberFormat="1" applyFont="1" applyBorder="1"/>
    <xf numFmtId="164" fontId="0" fillId="0" borderId="1" xfId="0" applyNumberFormat="1" applyFont="1" applyBorder="1"/>
    <xf numFmtId="2" fontId="0" fillId="0" borderId="0" xfId="0" applyNumberFormat="1" applyAlignment="1">
      <alignment wrapText="1"/>
    </xf>
    <xf numFmtId="2" fontId="0" fillId="0" borderId="0" xfId="0" applyNumberFormat="1"/>
    <xf numFmtId="165" fontId="0" fillId="0" borderId="0" xfId="0" applyNumberFormat="1" applyAlignment="1">
      <alignment wrapText="1"/>
    </xf>
    <xf numFmtId="2" fontId="0" fillId="2" borderId="1" xfId="0" applyNumberFormat="1" applyFill="1" applyBorder="1"/>
    <xf numFmtId="164" fontId="0" fillId="2" borderId="1" xfId="0" applyNumberFormat="1" applyFill="1" applyBorder="1"/>
    <xf numFmtId="0" fontId="0" fillId="2" borderId="1" xfId="0" applyFill="1" applyBorder="1"/>
    <xf numFmtId="164" fontId="0" fillId="0" borderId="1" xfId="0" applyNumberFormat="1" applyBorder="1" applyAlignment="1">
      <alignment horizontal="right"/>
    </xf>
    <xf numFmtId="0" fontId="0" fillId="2" borderId="0" xfId="0" applyFill="1" applyAlignment="1">
      <alignment wrapText="1"/>
    </xf>
    <xf numFmtId="14" fontId="0" fillId="2" borderId="0" xfId="0" applyNumberFormat="1" applyFill="1" applyAlignment="1">
      <alignment wrapText="1"/>
    </xf>
    <xf numFmtId="2" fontId="0" fillId="2" borderId="0" xfId="0" applyNumberFormat="1" applyFill="1" applyAlignment="1">
      <alignment wrapText="1"/>
    </xf>
    <xf numFmtId="165" fontId="0" fillId="2" borderId="0" xfId="0" applyNumberFormat="1" applyFill="1" applyAlignment="1">
      <alignment wrapText="1"/>
    </xf>
    <xf numFmtId="2" fontId="0" fillId="2" borderId="0" xfId="0" applyNumberFormat="1" applyFill="1"/>
    <xf numFmtId="165" fontId="0" fillId="2" borderId="0" xfId="0" applyNumberFormat="1" applyFill="1"/>
    <xf numFmtId="0" fontId="0" fillId="3" borderId="1" xfId="0" applyFill="1" applyBorder="1"/>
    <xf numFmtId="2" fontId="0" fillId="0" borderId="1" xfId="0" applyNumberFormat="1" applyBorder="1" applyAlignment="1">
      <alignment horizontal="right" vertical="center"/>
    </xf>
    <xf numFmtId="2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0" xfId="0" applyBorder="1"/>
    <xf numFmtId="2" fontId="0" fillId="0" borderId="0" xfId="0" applyNumberFormat="1" applyBorder="1"/>
    <xf numFmtId="0" fontId="0" fillId="0" borderId="0" xfId="0" applyFill="1" applyBorder="1"/>
    <xf numFmtId="0" fontId="0" fillId="0" borderId="0" xfId="0" applyBorder="1" applyAlignment="1">
      <alignment horizontal="center" vertical="center"/>
    </xf>
    <xf numFmtId="0" fontId="0" fillId="0" borderId="6" xfId="0" applyBorder="1"/>
    <xf numFmtId="2" fontId="0" fillId="0" borderId="6" xfId="0" applyNumberFormat="1" applyBorder="1"/>
    <xf numFmtId="0" fontId="3" fillId="0" borderId="4" xfId="0" applyFont="1" applyFill="1" applyBorder="1"/>
    <xf numFmtId="2" fontId="6" fillId="0" borderId="1" xfId="0" applyNumberFormat="1" applyFont="1" applyBorder="1"/>
    <xf numFmtId="0" fontId="0" fillId="0" borderId="1" xfId="0" applyFill="1" applyBorder="1"/>
    <xf numFmtId="0" fontId="3" fillId="0" borderId="0" xfId="0" applyFont="1" applyBorder="1" applyAlignment="1">
      <alignment horizontal="center" vertical="center" textRotation="90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textRotation="90"/>
    </xf>
    <xf numFmtId="0" fontId="3" fillId="0" borderId="2" xfId="0" applyFont="1" applyBorder="1" applyAlignment="1">
      <alignment horizontal="center" vertical="center" textRotation="90"/>
    </xf>
    <xf numFmtId="0" fontId="3" fillId="0" borderId="4" xfId="0" applyFont="1" applyBorder="1" applyAlignment="1">
      <alignment horizontal="center" vertical="center" textRotation="90"/>
    </xf>
    <xf numFmtId="0" fontId="3" fillId="0" borderId="3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 textRotation="90" wrapText="1"/>
    </xf>
    <xf numFmtId="0" fontId="0" fillId="0" borderId="1" xfId="0" applyBorder="1" applyAlignment="1">
      <alignment horizontal="center"/>
    </xf>
    <xf numFmtId="0" fontId="3" fillId="0" borderId="5" xfId="0" applyFont="1" applyBorder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wrapText="1"/>
    </xf>
  </cellXfs>
  <cellStyles count="1">
    <cellStyle name="Normal" xfId="0" builtinId="0"/>
  </cellStyles>
  <dxfs count="1">
    <dxf>
      <fill>
        <patternFill>
          <bgColor theme="5" tint="0.59996337778862885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scatterChart>
        <c:scatterStyle val="lineMarker"/>
        <c:varyColors val="0"/>
        <c:ser>
          <c:idx val="2"/>
          <c:order val="0"/>
          <c:tx>
            <c:v>MW25 70 °C</c:v>
          </c:tx>
          <c:spPr>
            <a:ln w="9525" cap="rnd">
              <a:solidFill>
                <a:srgbClr val="00206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002060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pH!$K$16:$K$20</c:f>
                <c:numCache>
                  <c:formatCode>General</c:formatCode>
                  <c:ptCount val="5"/>
                  <c:pt idx="0">
                    <c:v>0.11930353445448864</c:v>
                  </c:pt>
                  <c:pt idx="1">
                    <c:v>0.14468356276140423</c:v>
                  </c:pt>
                  <c:pt idx="2">
                    <c:v>3.4641016151377831E-2</c:v>
                  </c:pt>
                  <c:pt idx="3">
                    <c:v>1.154700538379227E-2</c:v>
                  </c:pt>
                  <c:pt idx="4">
                    <c:v>1.0000000000000675E-2</c:v>
                  </c:pt>
                </c:numCache>
              </c:numRef>
            </c:plus>
            <c:minus>
              <c:numRef>
                <c:f>pH!$K$16:$K$20</c:f>
                <c:numCache>
                  <c:formatCode>General</c:formatCode>
                  <c:ptCount val="5"/>
                  <c:pt idx="0">
                    <c:v>0.11930353445448864</c:v>
                  </c:pt>
                  <c:pt idx="1">
                    <c:v>0.14468356276140423</c:v>
                  </c:pt>
                  <c:pt idx="2">
                    <c:v>3.4641016151377831E-2</c:v>
                  </c:pt>
                  <c:pt idx="3">
                    <c:v>1.154700538379227E-2</c:v>
                  </c:pt>
                  <c:pt idx="4">
                    <c:v>1.0000000000000675E-2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pH!$I$16:$I$20</c:f>
              <c:numCache>
                <c:formatCode>General</c:formatCode>
                <c:ptCount val="5"/>
                <c:pt idx="0">
                  <c:v>0.25</c:v>
                </c:pt>
                <c:pt idx="1">
                  <c:v>1</c:v>
                </c:pt>
                <c:pt idx="2">
                  <c:v>7</c:v>
                </c:pt>
                <c:pt idx="3">
                  <c:v>14</c:v>
                </c:pt>
                <c:pt idx="4">
                  <c:v>28</c:v>
                </c:pt>
              </c:numCache>
            </c:numRef>
          </c:xVal>
          <c:yVal>
            <c:numRef>
              <c:f>pH!$J$16:$J$20</c:f>
              <c:numCache>
                <c:formatCode>0.00</c:formatCode>
                <c:ptCount val="5"/>
                <c:pt idx="0">
                  <c:v>9.2033333333333331</c:v>
                </c:pt>
                <c:pt idx="1">
                  <c:v>9.4666666666666668</c:v>
                </c:pt>
                <c:pt idx="2">
                  <c:v>9.4599999999999991</c:v>
                </c:pt>
                <c:pt idx="3">
                  <c:v>9.48</c:v>
                </c:pt>
                <c:pt idx="4">
                  <c:v>9.4600000000000009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E9D-4EAD-9C49-714969ACC327}"/>
            </c:ext>
          </c:extLst>
        </c:ser>
        <c:ser>
          <c:idx val="3"/>
          <c:order val="1"/>
          <c:tx>
            <c:v>MW25 80 °C</c:v>
          </c:tx>
          <c:spPr>
            <a:ln w="3175" cap="rnd">
              <a:solidFill>
                <a:schemeClr val="accent6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triangle"/>
            <c:size val="5"/>
            <c:spPr>
              <a:solidFill>
                <a:schemeClr val="accent6">
                  <a:lumMod val="75000"/>
                </a:schemeClr>
              </a:solidFill>
              <a:ln w="317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pH!$M$16:$M$20</c:f>
                <c:numCache>
                  <c:formatCode>General</c:formatCode>
                  <c:ptCount val="5"/>
                  <c:pt idx="0">
                    <c:v>3.5118845842842639E-2</c:v>
                  </c:pt>
                  <c:pt idx="1">
                    <c:v>4.3588989435406823E-2</c:v>
                  </c:pt>
                  <c:pt idx="2">
                    <c:v>4.2426406871193201E-2</c:v>
                  </c:pt>
                  <c:pt idx="3">
                    <c:v>1.154700538379227E-2</c:v>
                  </c:pt>
                  <c:pt idx="4">
                    <c:v>1.154700538379227E-2</c:v>
                  </c:pt>
                </c:numCache>
              </c:numRef>
            </c:plus>
            <c:minus>
              <c:numRef>
                <c:f>pH!$M$16:$M$20</c:f>
                <c:numCache>
                  <c:formatCode>General</c:formatCode>
                  <c:ptCount val="5"/>
                  <c:pt idx="0">
                    <c:v>3.5118845842842639E-2</c:v>
                  </c:pt>
                  <c:pt idx="1">
                    <c:v>4.3588989435406823E-2</c:v>
                  </c:pt>
                  <c:pt idx="2">
                    <c:v>4.2426406871193201E-2</c:v>
                  </c:pt>
                  <c:pt idx="3">
                    <c:v>1.154700538379227E-2</c:v>
                  </c:pt>
                  <c:pt idx="4">
                    <c:v>1.154700538379227E-2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pH!$I$16:$I$20</c:f>
              <c:numCache>
                <c:formatCode>General</c:formatCode>
                <c:ptCount val="5"/>
                <c:pt idx="0">
                  <c:v>0.25</c:v>
                </c:pt>
                <c:pt idx="1">
                  <c:v>1</c:v>
                </c:pt>
                <c:pt idx="2">
                  <c:v>7</c:v>
                </c:pt>
                <c:pt idx="3">
                  <c:v>14</c:v>
                </c:pt>
                <c:pt idx="4">
                  <c:v>28</c:v>
                </c:pt>
              </c:numCache>
            </c:numRef>
          </c:xVal>
          <c:yVal>
            <c:numRef>
              <c:f>pH!$L$16:$L$20</c:f>
              <c:numCache>
                <c:formatCode>0.00</c:formatCode>
                <c:ptCount val="5"/>
                <c:pt idx="0">
                  <c:v>9.3733333333333331</c:v>
                </c:pt>
                <c:pt idx="1">
                  <c:v>9.5899999999999981</c:v>
                </c:pt>
                <c:pt idx="2">
                  <c:v>9.370000000000001</c:v>
                </c:pt>
                <c:pt idx="3">
                  <c:v>9.413333333333334</c:v>
                </c:pt>
                <c:pt idx="4">
                  <c:v>9.413333333333334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E9D-4EAD-9C49-714969ACC3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0306344"/>
        <c:axId val="370438704"/>
      </c:scatterChart>
      <c:valAx>
        <c:axId val="380306344"/>
        <c:scaling>
          <c:orientation val="minMax"/>
          <c:max val="35"/>
          <c:min val="-7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/>
                  <a:t>Time (d)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70438704"/>
        <c:crosses val="autoZero"/>
        <c:crossBetween val="midCat"/>
        <c:majorUnit val="7"/>
      </c:valAx>
      <c:valAx>
        <c:axId val="370438704"/>
        <c:scaling>
          <c:orientation val="minMax"/>
          <c:min val="9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/>
                  <a:t>Leachant pH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80306344"/>
        <c:crossesAt val="-7"/>
        <c:crossBetween val="midCat"/>
        <c:majorUnit val="0.2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scatterChart>
        <c:scatterStyle val="lineMarker"/>
        <c:varyColors val="0"/>
        <c:ser>
          <c:idx val="2"/>
          <c:order val="0"/>
          <c:tx>
            <c:v>Blank 70 °C</c:v>
          </c:tx>
          <c:spPr>
            <a:ln w="9525" cap="rnd">
              <a:solidFill>
                <a:srgbClr val="002060"/>
              </a:solidFill>
              <a:prstDash val="solid"/>
              <a:round/>
            </a:ln>
            <a:effectLst/>
          </c:spPr>
          <c:marker>
            <c:symbol val="diamond"/>
            <c:size val="5"/>
            <c:spPr>
              <a:solidFill>
                <a:srgbClr val="002060"/>
              </a:solidFill>
              <a:ln w="952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pH!$O$16:$O$20</c:f>
                <c:numCache>
                  <c:formatCode>General</c:formatCode>
                  <c:ptCount val="5"/>
                  <c:pt idx="0">
                    <c:v>0.27577164466275267</c:v>
                  </c:pt>
                  <c:pt idx="1">
                    <c:v>0.3</c:v>
                  </c:pt>
                  <c:pt idx="2">
                    <c:v>0.3</c:v>
                  </c:pt>
                  <c:pt idx="3">
                    <c:v>0.34648232278140845</c:v>
                  </c:pt>
                  <c:pt idx="4">
                    <c:v>0.3</c:v>
                  </c:pt>
                </c:numCache>
              </c:numRef>
            </c:plus>
            <c:minus>
              <c:numRef>
                <c:f>pH!$O$16:$O$20</c:f>
                <c:numCache>
                  <c:formatCode>General</c:formatCode>
                  <c:ptCount val="5"/>
                  <c:pt idx="0">
                    <c:v>0.27577164466275267</c:v>
                  </c:pt>
                  <c:pt idx="1">
                    <c:v>0.3</c:v>
                  </c:pt>
                  <c:pt idx="2">
                    <c:v>0.3</c:v>
                  </c:pt>
                  <c:pt idx="3">
                    <c:v>0.34648232278140845</c:v>
                  </c:pt>
                  <c:pt idx="4">
                    <c:v>0.3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pH!$I$16:$I$20</c:f>
              <c:numCache>
                <c:formatCode>General</c:formatCode>
                <c:ptCount val="5"/>
                <c:pt idx="0">
                  <c:v>0.25</c:v>
                </c:pt>
                <c:pt idx="1">
                  <c:v>1</c:v>
                </c:pt>
                <c:pt idx="2">
                  <c:v>7</c:v>
                </c:pt>
                <c:pt idx="3">
                  <c:v>14</c:v>
                </c:pt>
                <c:pt idx="4">
                  <c:v>28</c:v>
                </c:pt>
              </c:numCache>
            </c:numRef>
          </c:xVal>
          <c:yVal>
            <c:numRef>
              <c:f>pH!$N$16:$N$20</c:f>
              <c:numCache>
                <c:formatCode>0.00</c:formatCode>
                <c:ptCount val="5"/>
                <c:pt idx="0">
                  <c:v>9.254999999999999</c:v>
                </c:pt>
                <c:pt idx="1">
                  <c:v>8.8800000000000008</c:v>
                </c:pt>
                <c:pt idx="2">
                  <c:v>9.4499999999999993</c:v>
                </c:pt>
                <c:pt idx="3">
                  <c:v>8.6750000000000007</c:v>
                </c:pt>
                <c:pt idx="4">
                  <c:v>8.2899999999999991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203-4A95-97FD-FD68EAEA7E17}"/>
            </c:ext>
          </c:extLst>
        </c:ser>
        <c:ser>
          <c:idx val="3"/>
          <c:order val="1"/>
          <c:tx>
            <c:v>Blank 80 °C</c:v>
          </c:tx>
          <c:spPr>
            <a:ln w="3175" cap="rnd">
              <a:solidFill>
                <a:schemeClr val="accent6">
                  <a:lumMod val="75000"/>
                </a:schemeClr>
              </a:solidFill>
              <a:prstDash val="sysDash"/>
              <a:round/>
            </a:ln>
            <a:effectLst/>
          </c:spPr>
          <c:marker>
            <c:symbol val="triangle"/>
            <c:size val="5"/>
            <c:spPr>
              <a:solidFill>
                <a:schemeClr val="accent6">
                  <a:lumMod val="75000"/>
                </a:schemeClr>
              </a:solidFill>
              <a:ln w="3175">
                <a:solidFill>
                  <a:schemeClr val="tx1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pH!$Q$16:$Q$20</c:f>
                <c:numCache>
                  <c:formatCode>General</c:formatCode>
                  <c:ptCount val="5"/>
                  <c:pt idx="0">
                    <c:v>0.21213203435596475</c:v>
                  </c:pt>
                  <c:pt idx="1">
                    <c:v>0.3</c:v>
                  </c:pt>
                  <c:pt idx="2">
                    <c:v>0.57275649276110385</c:v>
                  </c:pt>
                  <c:pt idx="3">
                    <c:v>0.65760930650348959</c:v>
                  </c:pt>
                  <c:pt idx="4">
                    <c:v>0.19798989873223347</c:v>
                  </c:pt>
                </c:numCache>
              </c:numRef>
            </c:plus>
            <c:minus>
              <c:numRef>
                <c:f>pH!$Q$16:$Q$20</c:f>
                <c:numCache>
                  <c:formatCode>General</c:formatCode>
                  <c:ptCount val="5"/>
                  <c:pt idx="0">
                    <c:v>0.21213203435596475</c:v>
                  </c:pt>
                  <c:pt idx="1">
                    <c:v>0.3</c:v>
                  </c:pt>
                  <c:pt idx="2">
                    <c:v>0.57275649276110385</c:v>
                  </c:pt>
                  <c:pt idx="3">
                    <c:v>0.65760930650348959</c:v>
                  </c:pt>
                  <c:pt idx="4">
                    <c:v>0.19798989873223347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pH!$I$16:$I$20</c:f>
              <c:numCache>
                <c:formatCode>General</c:formatCode>
                <c:ptCount val="5"/>
                <c:pt idx="0">
                  <c:v>0.25</c:v>
                </c:pt>
                <c:pt idx="1">
                  <c:v>1</c:v>
                </c:pt>
                <c:pt idx="2">
                  <c:v>7</c:v>
                </c:pt>
                <c:pt idx="3">
                  <c:v>14</c:v>
                </c:pt>
                <c:pt idx="4">
                  <c:v>28</c:v>
                </c:pt>
              </c:numCache>
            </c:numRef>
          </c:xVal>
          <c:yVal>
            <c:numRef>
              <c:f>pH!$P$16:$P$20</c:f>
              <c:numCache>
                <c:formatCode>0.00</c:formatCode>
                <c:ptCount val="5"/>
                <c:pt idx="0">
                  <c:v>9.24</c:v>
                </c:pt>
                <c:pt idx="1">
                  <c:v>8.6199999999999992</c:v>
                </c:pt>
                <c:pt idx="2">
                  <c:v>8.7250000000000014</c:v>
                </c:pt>
                <c:pt idx="3">
                  <c:v>7.745000000000001</c:v>
                </c:pt>
                <c:pt idx="4">
                  <c:v>6.8900000000000006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203-4A95-97FD-FD68EAEA7E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0306344"/>
        <c:axId val="370438704"/>
      </c:scatterChart>
      <c:valAx>
        <c:axId val="380306344"/>
        <c:scaling>
          <c:orientation val="minMax"/>
          <c:max val="35"/>
          <c:min val="-7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/>
                  <a:t>Time (d)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70438704"/>
        <c:crosses val="autoZero"/>
        <c:crossBetween val="midCat"/>
        <c:majorUnit val="7"/>
      </c:valAx>
      <c:valAx>
        <c:axId val="370438704"/>
        <c:scaling>
          <c:orientation val="minMax"/>
          <c:min val="6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GB"/>
                  <a:t>Leachant pH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80306344"/>
        <c:crossesAt val="-7"/>
        <c:crossBetween val="midCat"/>
        <c:majorUnit val="1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27214</xdr:colOff>
      <xdr:row>20</xdr:row>
      <xdr:rowOff>40821</xdr:rowOff>
    </xdr:from>
    <xdr:to>
      <xdr:col>16</xdr:col>
      <xdr:colOff>175535</xdr:colOff>
      <xdr:row>36</xdr:row>
      <xdr:rowOff>93210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0829D25-F2D3-44CA-82A3-85F130F3F8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27214</xdr:colOff>
      <xdr:row>37</xdr:row>
      <xdr:rowOff>13606</xdr:rowOff>
    </xdr:from>
    <xdr:to>
      <xdr:col>16</xdr:col>
      <xdr:colOff>175535</xdr:colOff>
      <xdr:row>53</xdr:row>
      <xdr:rowOff>79602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1257027-FA73-4CE2-8EEE-6D4E35085A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85296"/>
      </a:hlink>
      <a:folHlink>
        <a:srgbClr val="993366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85296"/>
    </a:hlink>
    <a:folHlink>
      <a:srgbClr val="993366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85296"/>
    </a:hlink>
    <a:folHlink>
      <a:srgbClr val="993366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1"/>
  <sheetViews>
    <sheetView workbookViewId="0">
      <pane ySplit="1" topLeftCell="A11" activePane="bottomLeft" state="frozen"/>
      <selection pane="bottomLeft" activeCell="O6" sqref="O6"/>
    </sheetView>
  </sheetViews>
  <sheetFormatPr defaultRowHeight="15"/>
  <cols>
    <col min="1" max="3" width="11.85546875" style="10" customWidth="1"/>
    <col min="4" max="4" width="12.5703125" style="10" customWidth="1"/>
    <col min="5" max="14" width="11.85546875" style="10" customWidth="1"/>
  </cols>
  <sheetData>
    <row r="1" spans="1:15" ht="51.75" customHeight="1">
      <c r="A1" s="9" t="s">
        <v>0</v>
      </c>
      <c r="B1" s="9" t="s">
        <v>1</v>
      </c>
      <c r="C1" s="9" t="s">
        <v>2</v>
      </c>
      <c r="D1" s="9" t="s">
        <v>3</v>
      </c>
      <c r="E1" s="9" t="s">
        <v>136</v>
      </c>
      <c r="F1" s="9" t="s">
        <v>130</v>
      </c>
      <c r="G1" s="9" t="s">
        <v>129</v>
      </c>
      <c r="H1" s="9" t="s">
        <v>131</v>
      </c>
      <c r="I1" s="9" t="s">
        <v>132</v>
      </c>
      <c r="J1" s="9" t="s">
        <v>133</v>
      </c>
      <c r="K1" s="9" t="s">
        <v>134</v>
      </c>
      <c r="L1" s="9" t="s">
        <v>7</v>
      </c>
      <c r="M1" s="9" t="s">
        <v>8</v>
      </c>
      <c r="N1" s="9" t="s">
        <v>133</v>
      </c>
    </row>
    <row r="2" spans="1:15">
      <c r="A2" s="46" t="s">
        <v>9</v>
      </c>
      <c r="B2" s="10" t="s">
        <v>10</v>
      </c>
      <c r="C2" s="11">
        <v>42719</v>
      </c>
      <c r="D2" s="10">
        <f>IF(ISNUMBER(SEARCH(70,B2)), 70, 80)</f>
        <v>70</v>
      </c>
      <c r="E2" s="10" t="s">
        <v>11</v>
      </c>
      <c r="F2" s="20">
        <v>135.87</v>
      </c>
      <c r="G2" s="22">
        <v>0.39729999999999999</v>
      </c>
      <c r="H2" s="20">
        <v>136.26</v>
      </c>
      <c r="I2" s="20">
        <v>140.24</v>
      </c>
      <c r="J2" s="20">
        <f>I2-H2</f>
        <v>3.9800000000000182</v>
      </c>
      <c r="K2" s="20">
        <v>140.24</v>
      </c>
      <c r="L2" s="20">
        <f t="shared" ref="L2:L33" si="0">I2-K2</f>
        <v>0</v>
      </c>
      <c r="M2" s="20">
        <f t="shared" ref="M2:M33" si="1">(L2/J2)*100</f>
        <v>0</v>
      </c>
      <c r="N2" s="20">
        <f t="shared" ref="N2:N33" si="2">J2-L2</f>
        <v>3.9800000000000182</v>
      </c>
    </row>
    <row r="3" spans="1:15">
      <c r="A3" s="46"/>
      <c r="B3" s="10" t="s">
        <v>12</v>
      </c>
      <c r="C3" s="11">
        <v>42719</v>
      </c>
      <c r="D3" s="10">
        <f t="shared" ref="D3:D51" si="3">IF(ISNUMBER(SEARCH(70,B3)), 70, 80)</f>
        <v>70</v>
      </c>
      <c r="E3" s="10" t="s">
        <v>11</v>
      </c>
      <c r="F3" s="20">
        <v>135.26</v>
      </c>
      <c r="G3" s="22">
        <v>0.3987</v>
      </c>
      <c r="H3" s="20">
        <v>135.65</v>
      </c>
      <c r="I3" s="20">
        <v>139.63999999999999</v>
      </c>
      <c r="J3" s="20">
        <f t="shared" ref="J3:J31" si="4">I3-H3</f>
        <v>3.9899999999999807</v>
      </c>
      <c r="K3" s="20">
        <v>139.63</v>
      </c>
      <c r="L3" s="20">
        <f t="shared" si="0"/>
        <v>9.9999999999909051E-3</v>
      </c>
      <c r="M3" s="20">
        <f t="shared" si="1"/>
        <v>0.25062656641581338</v>
      </c>
      <c r="N3" s="20">
        <f t="shared" si="2"/>
        <v>3.9799999999999898</v>
      </c>
    </row>
    <row r="4" spans="1:15">
      <c r="A4" s="46"/>
      <c r="B4" s="10" t="s">
        <v>13</v>
      </c>
      <c r="C4" s="11">
        <v>42719</v>
      </c>
      <c r="D4" s="10">
        <f t="shared" si="3"/>
        <v>70</v>
      </c>
      <c r="E4" s="10" t="s">
        <v>11</v>
      </c>
      <c r="F4" s="20">
        <v>134.61000000000001</v>
      </c>
      <c r="G4" s="22">
        <v>0.39750000000000002</v>
      </c>
      <c r="H4" s="20">
        <v>135.01</v>
      </c>
      <c r="I4" s="20">
        <v>139.01</v>
      </c>
      <c r="J4" s="20">
        <f t="shared" si="4"/>
        <v>4</v>
      </c>
      <c r="K4" s="20">
        <v>139</v>
      </c>
      <c r="L4" s="20">
        <f t="shared" si="0"/>
        <v>9.9999999999909051E-3</v>
      </c>
      <c r="M4" s="20">
        <f t="shared" si="1"/>
        <v>0.24999999999977263</v>
      </c>
      <c r="N4" s="20">
        <f t="shared" si="2"/>
        <v>3.9900000000000091</v>
      </c>
    </row>
    <row r="5" spans="1:15">
      <c r="A5" s="46"/>
      <c r="B5" s="10" t="s">
        <v>14</v>
      </c>
      <c r="C5" s="11">
        <v>42719</v>
      </c>
      <c r="D5" s="10">
        <f t="shared" si="3"/>
        <v>70</v>
      </c>
      <c r="E5" s="10" t="s">
        <v>15</v>
      </c>
      <c r="F5" s="20">
        <v>133.30000000000001</v>
      </c>
      <c r="G5" s="22" t="s">
        <v>15</v>
      </c>
      <c r="H5" s="20">
        <v>133.30000000000001</v>
      </c>
      <c r="I5" s="20">
        <v>137.30000000000001</v>
      </c>
      <c r="J5" s="20">
        <f t="shared" si="4"/>
        <v>4</v>
      </c>
      <c r="K5" s="20">
        <v>137.27000000000001</v>
      </c>
      <c r="L5" s="20">
        <f t="shared" si="0"/>
        <v>3.0000000000001137E-2</v>
      </c>
      <c r="M5" s="20">
        <f t="shared" si="1"/>
        <v>0.75000000000002842</v>
      </c>
      <c r="N5" s="20">
        <f t="shared" si="2"/>
        <v>3.9699999999999989</v>
      </c>
    </row>
    <row r="6" spans="1:15">
      <c r="A6" s="46"/>
      <c r="B6" s="27" t="s">
        <v>16</v>
      </c>
      <c r="C6" s="28">
        <v>42719</v>
      </c>
      <c r="D6" s="27">
        <f t="shared" si="3"/>
        <v>70</v>
      </c>
      <c r="E6" s="27" t="s">
        <v>15</v>
      </c>
      <c r="F6" s="29">
        <v>135.53</v>
      </c>
      <c r="G6" s="30" t="s">
        <v>15</v>
      </c>
      <c r="H6" s="29">
        <v>135.53</v>
      </c>
      <c r="I6" s="29">
        <v>139.54</v>
      </c>
      <c r="J6" s="29">
        <f t="shared" si="4"/>
        <v>4.0099999999999909</v>
      </c>
      <c r="K6" s="29">
        <v>139.21</v>
      </c>
      <c r="L6" s="29">
        <f t="shared" si="0"/>
        <v>0.32999999999998408</v>
      </c>
      <c r="M6" s="29">
        <f t="shared" si="1"/>
        <v>8.2294264339148349</v>
      </c>
      <c r="N6" s="29">
        <f t="shared" si="2"/>
        <v>3.6800000000000068</v>
      </c>
      <c r="O6" t="s">
        <v>128</v>
      </c>
    </row>
    <row r="7" spans="1:15">
      <c r="A7" s="46"/>
      <c r="B7" s="10" t="s">
        <v>17</v>
      </c>
      <c r="C7" s="11">
        <v>42719</v>
      </c>
      <c r="D7" s="10">
        <f t="shared" si="3"/>
        <v>80</v>
      </c>
      <c r="E7" s="10" t="s">
        <v>11</v>
      </c>
      <c r="F7" s="20">
        <v>133.85</v>
      </c>
      <c r="G7" s="22">
        <v>0.39689999999999998</v>
      </c>
      <c r="H7" s="20">
        <v>134.25</v>
      </c>
      <c r="I7" s="20">
        <v>138.26</v>
      </c>
      <c r="J7" s="20">
        <f t="shared" si="4"/>
        <v>4.0099999999999909</v>
      </c>
      <c r="K7" s="20">
        <v>138.25</v>
      </c>
      <c r="L7" s="20">
        <f t="shared" si="0"/>
        <v>9.9999999999909051E-3</v>
      </c>
      <c r="M7" s="20">
        <f t="shared" si="1"/>
        <v>0.24937655860326502</v>
      </c>
      <c r="N7" s="20">
        <f t="shared" si="2"/>
        <v>4</v>
      </c>
    </row>
    <row r="8" spans="1:15">
      <c r="A8" s="46"/>
      <c r="B8" s="10" t="s">
        <v>18</v>
      </c>
      <c r="C8" s="11">
        <v>42719</v>
      </c>
      <c r="D8" s="10">
        <f t="shared" si="3"/>
        <v>80</v>
      </c>
      <c r="E8" s="10" t="s">
        <v>11</v>
      </c>
      <c r="F8" s="20">
        <v>135.37</v>
      </c>
      <c r="G8" s="22">
        <v>0.39860000000000001</v>
      </c>
      <c r="H8" s="20">
        <v>135.77000000000001</v>
      </c>
      <c r="I8" s="20">
        <v>139.76</v>
      </c>
      <c r="J8" s="20">
        <f t="shared" si="4"/>
        <v>3.9899999999999807</v>
      </c>
      <c r="K8" s="20">
        <v>139.76</v>
      </c>
      <c r="L8" s="20">
        <f t="shared" si="0"/>
        <v>0</v>
      </c>
      <c r="M8" s="20">
        <f t="shared" si="1"/>
        <v>0</v>
      </c>
      <c r="N8" s="20">
        <f t="shared" si="2"/>
        <v>3.9899999999999807</v>
      </c>
    </row>
    <row r="9" spans="1:15">
      <c r="A9" s="46"/>
      <c r="B9" s="10" t="s">
        <v>19</v>
      </c>
      <c r="C9" s="11">
        <v>42719</v>
      </c>
      <c r="D9" s="10">
        <f t="shared" si="3"/>
        <v>80</v>
      </c>
      <c r="E9" s="10" t="s">
        <v>11</v>
      </c>
      <c r="F9" s="20">
        <v>133.54</v>
      </c>
      <c r="G9" s="22">
        <v>0.39810000000000001</v>
      </c>
      <c r="H9" s="20">
        <v>133.94</v>
      </c>
      <c r="I9" s="20">
        <v>137.93</v>
      </c>
      <c r="J9" s="20">
        <f t="shared" si="4"/>
        <v>3.9900000000000091</v>
      </c>
      <c r="K9" s="20">
        <v>137.91</v>
      </c>
      <c r="L9" s="20">
        <f t="shared" si="0"/>
        <v>2.0000000000010232E-2</v>
      </c>
      <c r="M9" s="20">
        <f t="shared" si="1"/>
        <v>0.50125313283233552</v>
      </c>
      <c r="N9" s="20">
        <f t="shared" si="2"/>
        <v>3.9699999999999989</v>
      </c>
    </row>
    <row r="10" spans="1:15">
      <c r="A10" s="46"/>
      <c r="B10" s="10" t="s">
        <v>20</v>
      </c>
      <c r="C10" s="11">
        <v>42719</v>
      </c>
      <c r="D10" s="10">
        <f t="shared" si="3"/>
        <v>80</v>
      </c>
      <c r="E10" s="10" t="s">
        <v>15</v>
      </c>
      <c r="F10" s="20">
        <v>136.43</v>
      </c>
      <c r="G10" s="22" t="s">
        <v>15</v>
      </c>
      <c r="H10" s="20">
        <v>136.43</v>
      </c>
      <c r="I10" s="20">
        <v>140.41999999999999</v>
      </c>
      <c r="J10" s="20">
        <f t="shared" si="4"/>
        <v>3.9899999999999807</v>
      </c>
      <c r="K10" s="20">
        <v>140.38</v>
      </c>
      <c r="L10" s="20">
        <f t="shared" si="0"/>
        <v>3.9999999999992042E-2</v>
      </c>
      <c r="M10" s="20">
        <f t="shared" si="1"/>
        <v>1.0025062656639658</v>
      </c>
      <c r="N10" s="20">
        <f t="shared" si="2"/>
        <v>3.9499999999999886</v>
      </c>
    </row>
    <row r="11" spans="1:15">
      <c r="A11" s="46"/>
      <c r="B11" s="10" t="s">
        <v>21</v>
      </c>
      <c r="C11" s="11">
        <v>42719</v>
      </c>
      <c r="D11" s="10">
        <f t="shared" si="3"/>
        <v>80</v>
      </c>
      <c r="E11" s="10" t="s">
        <v>15</v>
      </c>
      <c r="F11" s="20">
        <v>136.46</v>
      </c>
      <c r="G11" s="22" t="s">
        <v>15</v>
      </c>
      <c r="H11" s="20">
        <v>136.46</v>
      </c>
      <c r="I11" s="20">
        <v>140.46</v>
      </c>
      <c r="J11" s="20">
        <f t="shared" si="4"/>
        <v>4</v>
      </c>
      <c r="K11" s="20">
        <v>140.44999999999999</v>
      </c>
      <c r="L11" s="20">
        <f t="shared" si="0"/>
        <v>1.0000000000019327E-2</v>
      </c>
      <c r="M11" s="20">
        <f t="shared" si="1"/>
        <v>0.25000000000048317</v>
      </c>
      <c r="N11" s="20">
        <f t="shared" si="2"/>
        <v>3.9899999999999807</v>
      </c>
    </row>
    <row r="12" spans="1:15">
      <c r="A12" s="46" t="s">
        <v>22</v>
      </c>
      <c r="B12" s="10" t="s">
        <v>23</v>
      </c>
      <c r="C12" s="11">
        <v>42726</v>
      </c>
      <c r="D12" s="10">
        <f t="shared" si="3"/>
        <v>70</v>
      </c>
      <c r="E12" s="10" t="s">
        <v>11</v>
      </c>
      <c r="F12" s="20">
        <v>135.18</v>
      </c>
      <c r="G12" s="22">
        <v>0.39700000000000002</v>
      </c>
      <c r="H12" s="20">
        <v>135.57</v>
      </c>
      <c r="I12" s="20">
        <v>139.55000000000001</v>
      </c>
      <c r="J12" s="20">
        <f t="shared" si="4"/>
        <v>3.9800000000000182</v>
      </c>
      <c r="K12" s="20">
        <v>139.51</v>
      </c>
      <c r="L12" s="20">
        <f t="shared" si="0"/>
        <v>4.0000000000020464E-2</v>
      </c>
      <c r="M12" s="20">
        <f t="shared" si="1"/>
        <v>1.0050251256286502</v>
      </c>
      <c r="N12" s="20">
        <f t="shared" si="2"/>
        <v>3.9399999999999977</v>
      </c>
    </row>
    <row r="13" spans="1:15">
      <c r="A13" s="46"/>
      <c r="B13" s="10" t="s">
        <v>24</v>
      </c>
      <c r="C13" s="11">
        <v>42726</v>
      </c>
      <c r="D13" s="10">
        <f t="shared" si="3"/>
        <v>70</v>
      </c>
      <c r="E13" s="10" t="s">
        <v>11</v>
      </c>
      <c r="F13" s="20">
        <v>135.4</v>
      </c>
      <c r="G13" s="22">
        <v>0.3982</v>
      </c>
      <c r="H13" s="20">
        <v>135.80000000000001</v>
      </c>
      <c r="I13" s="20">
        <v>139.80000000000001</v>
      </c>
      <c r="J13" s="20">
        <f t="shared" si="4"/>
        <v>4</v>
      </c>
      <c r="K13" s="20">
        <v>139.79</v>
      </c>
      <c r="L13" s="20">
        <f t="shared" si="0"/>
        <v>1.0000000000019327E-2</v>
      </c>
      <c r="M13" s="20">
        <f t="shared" si="1"/>
        <v>0.25000000000048317</v>
      </c>
      <c r="N13" s="20">
        <f t="shared" si="2"/>
        <v>3.9899999999999807</v>
      </c>
    </row>
    <row r="14" spans="1:15">
      <c r="A14" s="46"/>
      <c r="B14" s="10" t="s">
        <v>25</v>
      </c>
      <c r="C14" s="11">
        <v>42726</v>
      </c>
      <c r="D14" s="10">
        <f t="shared" si="3"/>
        <v>70</v>
      </c>
      <c r="E14" s="10" t="s">
        <v>11</v>
      </c>
      <c r="F14" s="20">
        <v>141.54</v>
      </c>
      <c r="G14" s="22">
        <v>0.3957</v>
      </c>
      <c r="H14" s="20">
        <v>141.93</v>
      </c>
      <c r="I14" s="20">
        <v>145.93</v>
      </c>
      <c r="J14" s="20">
        <f t="shared" si="4"/>
        <v>4</v>
      </c>
      <c r="K14" s="20">
        <v>145.91999999999999</v>
      </c>
      <c r="L14" s="20">
        <f t="shared" si="0"/>
        <v>1.0000000000019327E-2</v>
      </c>
      <c r="M14" s="20">
        <f t="shared" si="1"/>
        <v>0.25000000000048317</v>
      </c>
      <c r="N14" s="20">
        <f t="shared" si="2"/>
        <v>3.9899999999999807</v>
      </c>
    </row>
    <row r="15" spans="1:15">
      <c r="A15" s="46"/>
      <c r="B15" s="27" t="s">
        <v>26</v>
      </c>
      <c r="C15" s="28">
        <v>42726</v>
      </c>
      <c r="D15" s="27">
        <f t="shared" si="3"/>
        <v>70</v>
      </c>
      <c r="E15" s="27" t="s">
        <v>15</v>
      </c>
      <c r="F15" s="29">
        <v>135.72</v>
      </c>
      <c r="G15" s="30" t="s">
        <v>15</v>
      </c>
      <c r="H15" s="29">
        <v>135.72</v>
      </c>
      <c r="I15" s="29">
        <v>139.69999999999999</v>
      </c>
      <c r="J15" s="29">
        <f t="shared" si="4"/>
        <v>3.9799999999999898</v>
      </c>
      <c r="K15" s="29">
        <v>139.69</v>
      </c>
      <c r="L15" s="29">
        <f t="shared" si="0"/>
        <v>9.9999999999909051E-3</v>
      </c>
      <c r="M15" s="29">
        <f t="shared" si="1"/>
        <v>0.25125628140680734</v>
      </c>
      <c r="N15" s="29">
        <f t="shared" si="2"/>
        <v>3.9699999999999989</v>
      </c>
      <c r="O15" t="s">
        <v>27</v>
      </c>
    </row>
    <row r="16" spans="1:15">
      <c r="A16" s="46"/>
      <c r="B16" s="10" t="s">
        <v>28</v>
      </c>
      <c r="C16" s="11">
        <v>42726</v>
      </c>
      <c r="D16" s="10">
        <f t="shared" si="3"/>
        <v>70</v>
      </c>
      <c r="E16" s="10" t="s">
        <v>15</v>
      </c>
      <c r="F16" s="20">
        <v>136.19999999999999</v>
      </c>
      <c r="G16" s="22" t="s">
        <v>15</v>
      </c>
      <c r="H16" s="20">
        <v>136.19999999999999</v>
      </c>
      <c r="I16" s="20">
        <v>140.19999999999999</v>
      </c>
      <c r="J16" s="20">
        <f t="shared" si="4"/>
        <v>4</v>
      </c>
      <c r="K16" s="20">
        <v>140.19999999999999</v>
      </c>
      <c r="L16" s="20">
        <f t="shared" si="0"/>
        <v>0</v>
      </c>
      <c r="M16" s="20">
        <f t="shared" si="1"/>
        <v>0</v>
      </c>
      <c r="N16" s="20">
        <f t="shared" si="2"/>
        <v>4</v>
      </c>
    </row>
    <row r="17" spans="1:15">
      <c r="A17" s="46"/>
      <c r="B17" s="10" t="s">
        <v>29</v>
      </c>
      <c r="C17" s="11">
        <v>42726</v>
      </c>
      <c r="D17" s="10">
        <f t="shared" si="3"/>
        <v>80</v>
      </c>
      <c r="E17" s="10" t="s">
        <v>11</v>
      </c>
      <c r="F17" s="20">
        <v>137.63</v>
      </c>
      <c r="G17" s="22">
        <v>0.3947</v>
      </c>
      <c r="H17" s="20">
        <v>138.02000000000001</v>
      </c>
      <c r="I17" s="20">
        <v>142.01</v>
      </c>
      <c r="J17" s="20">
        <f t="shared" si="4"/>
        <v>3.9899999999999807</v>
      </c>
      <c r="K17" s="20">
        <v>142</v>
      </c>
      <c r="L17" s="20">
        <f t="shared" si="0"/>
        <v>9.9999999999909051E-3</v>
      </c>
      <c r="M17" s="20">
        <f t="shared" si="1"/>
        <v>0.25062656641581338</v>
      </c>
      <c r="N17" s="20">
        <f t="shared" si="2"/>
        <v>3.9799999999999898</v>
      </c>
    </row>
    <row r="18" spans="1:15">
      <c r="A18" s="46"/>
      <c r="B18" s="10" t="s">
        <v>30</v>
      </c>
      <c r="C18" s="11">
        <v>42726</v>
      </c>
      <c r="D18" s="10">
        <f t="shared" si="3"/>
        <v>80</v>
      </c>
      <c r="E18" s="10" t="s">
        <v>11</v>
      </c>
      <c r="F18" s="20">
        <v>136.16999999999999</v>
      </c>
      <c r="G18" s="22">
        <v>0.3992</v>
      </c>
      <c r="H18" s="20">
        <v>136.57</v>
      </c>
      <c r="I18" s="20">
        <v>140.55000000000001</v>
      </c>
      <c r="J18" s="20">
        <f t="shared" si="4"/>
        <v>3.9800000000000182</v>
      </c>
      <c r="K18" s="20">
        <v>140.54</v>
      </c>
      <c r="L18" s="20">
        <f t="shared" si="0"/>
        <v>1.0000000000019327E-2</v>
      </c>
      <c r="M18" s="20">
        <f t="shared" si="1"/>
        <v>0.25125628140751965</v>
      </c>
      <c r="N18" s="20">
        <f t="shared" si="2"/>
        <v>3.9699999999999989</v>
      </c>
    </row>
    <row r="19" spans="1:15">
      <c r="A19" s="46"/>
      <c r="B19" s="10" t="s">
        <v>31</v>
      </c>
      <c r="C19" s="11">
        <v>42726</v>
      </c>
      <c r="D19" s="10">
        <f t="shared" si="3"/>
        <v>80</v>
      </c>
      <c r="E19" s="10" t="s">
        <v>11</v>
      </c>
      <c r="F19" s="20">
        <v>134.74</v>
      </c>
      <c r="G19" s="22">
        <v>0.39800000000000002</v>
      </c>
      <c r="H19" s="20">
        <v>135.13999999999999</v>
      </c>
      <c r="I19" s="20">
        <v>139.12</v>
      </c>
      <c r="J19" s="20">
        <f t="shared" si="4"/>
        <v>3.9800000000000182</v>
      </c>
      <c r="K19" s="20">
        <v>139.12</v>
      </c>
      <c r="L19" s="20">
        <f t="shared" si="0"/>
        <v>0</v>
      </c>
      <c r="M19" s="20">
        <f t="shared" si="1"/>
        <v>0</v>
      </c>
      <c r="N19" s="20">
        <f t="shared" si="2"/>
        <v>3.9800000000000182</v>
      </c>
    </row>
    <row r="20" spans="1:15">
      <c r="A20" s="46"/>
      <c r="B20" s="27" t="s">
        <v>32</v>
      </c>
      <c r="C20" s="28">
        <v>42726</v>
      </c>
      <c r="D20" s="27">
        <f t="shared" si="3"/>
        <v>80</v>
      </c>
      <c r="E20" s="27" t="s">
        <v>15</v>
      </c>
      <c r="F20" s="29">
        <v>136.07</v>
      </c>
      <c r="G20" s="30" t="s">
        <v>15</v>
      </c>
      <c r="H20" s="29">
        <v>136.07</v>
      </c>
      <c r="I20" s="29">
        <v>140.05000000000001</v>
      </c>
      <c r="J20" s="29">
        <f t="shared" si="4"/>
        <v>3.9800000000000182</v>
      </c>
      <c r="K20" s="29">
        <v>140.05000000000001</v>
      </c>
      <c r="L20" s="29">
        <f t="shared" si="0"/>
        <v>0</v>
      </c>
      <c r="M20" s="29">
        <f t="shared" si="1"/>
        <v>0</v>
      </c>
      <c r="N20" s="29">
        <f t="shared" si="2"/>
        <v>3.9800000000000182</v>
      </c>
      <c r="O20" t="s">
        <v>27</v>
      </c>
    </row>
    <row r="21" spans="1:15">
      <c r="A21" s="46"/>
      <c r="B21" s="10" t="s">
        <v>33</v>
      </c>
      <c r="C21" s="11">
        <v>42726</v>
      </c>
      <c r="D21" s="10">
        <f t="shared" si="3"/>
        <v>80</v>
      </c>
      <c r="E21" s="10" t="s">
        <v>15</v>
      </c>
      <c r="F21" s="20">
        <v>136.55000000000001</v>
      </c>
      <c r="G21" s="22" t="s">
        <v>15</v>
      </c>
      <c r="H21" s="20">
        <v>136.55000000000001</v>
      </c>
      <c r="I21" s="20">
        <v>140.54</v>
      </c>
      <c r="J21" s="20">
        <f t="shared" si="4"/>
        <v>3.9899999999999807</v>
      </c>
      <c r="K21" s="20">
        <v>140.53</v>
      </c>
      <c r="L21" s="20">
        <f t="shared" si="0"/>
        <v>9.9999999999909051E-3</v>
      </c>
      <c r="M21" s="20">
        <f t="shared" si="1"/>
        <v>0.25062656641581338</v>
      </c>
      <c r="N21" s="20">
        <f t="shared" si="2"/>
        <v>3.9799999999999898</v>
      </c>
    </row>
    <row r="22" spans="1:15">
      <c r="A22" s="46" t="s">
        <v>34</v>
      </c>
      <c r="B22" s="10" t="s">
        <v>35</v>
      </c>
      <c r="C22" s="11">
        <v>42726</v>
      </c>
      <c r="D22" s="10">
        <f t="shared" si="3"/>
        <v>70</v>
      </c>
      <c r="E22" s="10" t="s">
        <v>11</v>
      </c>
      <c r="F22" s="20">
        <v>142.05000000000001</v>
      </c>
      <c r="G22" s="22">
        <v>0.39700000000000002</v>
      </c>
      <c r="H22" s="20">
        <v>142.44</v>
      </c>
      <c r="I22" s="20">
        <v>146.44</v>
      </c>
      <c r="J22" s="20">
        <f t="shared" si="4"/>
        <v>4</v>
      </c>
      <c r="K22" s="20">
        <v>146.44</v>
      </c>
      <c r="L22" s="20">
        <f t="shared" si="0"/>
        <v>0</v>
      </c>
      <c r="M22" s="20">
        <f t="shared" si="1"/>
        <v>0</v>
      </c>
      <c r="N22" s="20">
        <f t="shared" si="2"/>
        <v>4</v>
      </c>
    </row>
    <row r="23" spans="1:15">
      <c r="A23" s="46"/>
      <c r="B23" s="10" t="s">
        <v>36</v>
      </c>
      <c r="C23" s="11">
        <v>42726</v>
      </c>
      <c r="D23" s="10">
        <f t="shared" si="3"/>
        <v>70</v>
      </c>
      <c r="E23" s="10" t="s">
        <v>11</v>
      </c>
      <c r="F23" s="20">
        <v>134.83000000000001</v>
      </c>
      <c r="G23" s="22">
        <v>0.39779999999999999</v>
      </c>
      <c r="H23" s="20">
        <v>135.22</v>
      </c>
      <c r="I23" s="20">
        <v>139.21</v>
      </c>
      <c r="J23" s="20">
        <f t="shared" si="4"/>
        <v>3.9900000000000091</v>
      </c>
      <c r="K23" s="20">
        <v>139.22</v>
      </c>
      <c r="L23" s="20">
        <f t="shared" si="0"/>
        <v>-9.9999999999909051E-3</v>
      </c>
      <c r="M23" s="20">
        <f t="shared" si="1"/>
        <v>-0.2506265664158116</v>
      </c>
      <c r="N23" s="20">
        <f t="shared" si="2"/>
        <v>4</v>
      </c>
    </row>
    <row r="24" spans="1:15">
      <c r="A24" s="46"/>
      <c r="B24" s="10" t="s">
        <v>37</v>
      </c>
      <c r="C24" s="11">
        <v>42726</v>
      </c>
      <c r="D24" s="10">
        <f t="shared" si="3"/>
        <v>70</v>
      </c>
      <c r="E24" s="10" t="s">
        <v>11</v>
      </c>
      <c r="F24" s="20">
        <v>135.15</v>
      </c>
      <c r="G24" s="22">
        <v>0.3962</v>
      </c>
      <c r="H24" s="20">
        <v>135.55000000000001</v>
      </c>
      <c r="I24" s="20">
        <v>139.55000000000001</v>
      </c>
      <c r="J24" s="20">
        <f t="shared" si="4"/>
        <v>4</v>
      </c>
      <c r="K24" s="20">
        <v>139.55000000000001</v>
      </c>
      <c r="L24" s="20">
        <f t="shared" si="0"/>
        <v>0</v>
      </c>
      <c r="M24" s="20">
        <f t="shared" si="1"/>
        <v>0</v>
      </c>
      <c r="N24" s="20">
        <f t="shared" si="2"/>
        <v>4</v>
      </c>
    </row>
    <row r="25" spans="1:15">
      <c r="A25" s="46"/>
      <c r="B25" s="10" t="s">
        <v>38</v>
      </c>
      <c r="C25" s="11">
        <v>42726</v>
      </c>
      <c r="D25" s="10">
        <f t="shared" si="3"/>
        <v>70</v>
      </c>
      <c r="E25" s="10" t="s">
        <v>15</v>
      </c>
      <c r="F25" s="20">
        <v>135.33000000000001</v>
      </c>
      <c r="G25" s="22" t="s">
        <v>15</v>
      </c>
      <c r="H25" s="20">
        <v>135.33000000000001</v>
      </c>
      <c r="I25" s="20">
        <v>139.33000000000001</v>
      </c>
      <c r="J25" s="20">
        <f t="shared" si="4"/>
        <v>4</v>
      </c>
      <c r="K25" s="20">
        <v>139.28</v>
      </c>
      <c r="L25" s="20">
        <f t="shared" si="0"/>
        <v>5.0000000000011369E-2</v>
      </c>
      <c r="M25" s="20">
        <f t="shared" si="1"/>
        <v>1.2500000000002842</v>
      </c>
      <c r="N25" s="20">
        <f t="shared" si="2"/>
        <v>3.9499999999999886</v>
      </c>
    </row>
    <row r="26" spans="1:15">
      <c r="A26" s="46"/>
      <c r="B26" s="10" t="s">
        <v>39</v>
      </c>
      <c r="C26" s="11">
        <v>42726</v>
      </c>
      <c r="D26" s="10">
        <f t="shared" si="3"/>
        <v>70</v>
      </c>
      <c r="E26" s="10" t="s">
        <v>15</v>
      </c>
      <c r="F26" s="20">
        <v>134.74</v>
      </c>
      <c r="G26" s="22" t="s">
        <v>15</v>
      </c>
      <c r="H26" s="20">
        <v>134.74</v>
      </c>
      <c r="I26" s="20">
        <v>138.72</v>
      </c>
      <c r="J26" s="20">
        <f t="shared" si="4"/>
        <v>3.9799999999999898</v>
      </c>
      <c r="K26" s="20">
        <v>138.69999999999999</v>
      </c>
      <c r="L26" s="20">
        <f t="shared" si="0"/>
        <v>2.0000000000010232E-2</v>
      </c>
      <c r="M26" s="20">
        <f t="shared" si="1"/>
        <v>0.50251256281432877</v>
      </c>
      <c r="N26" s="20">
        <f t="shared" si="2"/>
        <v>3.9599999999999795</v>
      </c>
    </row>
    <row r="27" spans="1:15">
      <c r="A27" s="46"/>
      <c r="B27" s="10" t="s">
        <v>40</v>
      </c>
      <c r="C27" s="11">
        <v>42726</v>
      </c>
      <c r="D27" s="10">
        <f t="shared" si="3"/>
        <v>80</v>
      </c>
      <c r="E27" s="10" t="s">
        <v>11</v>
      </c>
      <c r="F27" s="20">
        <v>135.82</v>
      </c>
      <c r="G27" s="22">
        <v>0.39800000000000002</v>
      </c>
      <c r="H27" s="20">
        <v>136.22</v>
      </c>
      <c r="I27" s="20">
        <v>140.22</v>
      </c>
      <c r="J27" s="20">
        <f t="shared" si="4"/>
        <v>4</v>
      </c>
      <c r="K27" s="20">
        <v>140.21</v>
      </c>
      <c r="L27" s="20">
        <f t="shared" si="0"/>
        <v>9.9999999999909051E-3</v>
      </c>
      <c r="M27" s="20">
        <f t="shared" si="1"/>
        <v>0.24999999999977263</v>
      </c>
      <c r="N27" s="20">
        <f t="shared" si="2"/>
        <v>3.9900000000000091</v>
      </c>
    </row>
    <row r="28" spans="1:15">
      <c r="A28" s="46"/>
      <c r="B28" s="10" t="s">
        <v>41</v>
      </c>
      <c r="C28" s="11">
        <v>42726</v>
      </c>
      <c r="D28" s="10">
        <f t="shared" si="3"/>
        <v>80</v>
      </c>
      <c r="E28" s="10" t="s">
        <v>11</v>
      </c>
      <c r="F28" s="20">
        <v>135.72</v>
      </c>
      <c r="G28" s="22">
        <v>0.39789999999999998</v>
      </c>
      <c r="H28" s="20">
        <v>136.11000000000001</v>
      </c>
      <c r="I28" s="20">
        <v>140.1</v>
      </c>
      <c r="J28" s="20">
        <f t="shared" si="4"/>
        <v>3.9899999999999807</v>
      </c>
      <c r="K28" s="20">
        <v>140.1</v>
      </c>
      <c r="L28" s="20">
        <f t="shared" si="0"/>
        <v>0</v>
      </c>
      <c r="M28" s="20">
        <f t="shared" si="1"/>
        <v>0</v>
      </c>
      <c r="N28" s="20">
        <f t="shared" si="2"/>
        <v>3.9899999999999807</v>
      </c>
    </row>
    <row r="29" spans="1:15">
      <c r="A29" s="46"/>
      <c r="B29" s="10" t="s">
        <v>42</v>
      </c>
      <c r="C29" s="11">
        <v>42726</v>
      </c>
      <c r="D29" s="10">
        <f t="shared" si="3"/>
        <v>80</v>
      </c>
      <c r="E29" s="10" t="s">
        <v>11</v>
      </c>
      <c r="F29" s="20">
        <v>136.13</v>
      </c>
      <c r="G29" s="22">
        <v>0.3992</v>
      </c>
      <c r="H29" s="20">
        <v>136.53</v>
      </c>
      <c r="I29" s="20">
        <v>140.53</v>
      </c>
      <c r="J29" s="20">
        <f t="shared" si="4"/>
        <v>4</v>
      </c>
      <c r="K29" s="20">
        <v>140.52000000000001</v>
      </c>
      <c r="L29" s="20">
        <f t="shared" si="0"/>
        <v>9.9999999999909051E-3</v>
      </c>
      <c r="M29" s="20">
        <f t="shared" si="1"/>
        <v>0.24999999999977263</v>
      </c>
      <c r="N29" s="20">
        <f t="shared" si="2"/>
        <v>3.9900000000000091</v>
      </c>
    </row>
    <row r="30" spans="1:15">
      <c r="A30" s="46"/>
      <c r="B30" s="10" t="s">
        <v>43</v>
      </c>
      <c r="C30" s="11">
        <v>42726</v>
      </c>
      <c r="D30" s="10">
        <f t="shared" si="3"/>
        <v>80</v>
      </c>
      <c r="E30" s="10" t="s">
        <v>15</v>
      </c>
      <c r="F30" s="20">
        <v>135.63999999999999</v>
      </c>
      <c r="G30" s="22" t="s">
        <v>15</v>
      </c>
      <c r="H30" s="20">
        <v>135.63999999999999</v>
      </c>
      <c r="I30" s="20">
        <v>139.63999999999999</v>
      </c>
      <c r="J30" s="20">
        <f t="shared" si="4"/>
        <v>4</v>
      </c>
      <c r="K30" s="20">
        <v>139.63</v>
      </c>
      <c r="L30" s="20">
        <f t="shared" si="0"/>
        <v>9.9999999999909051E-3</v>
      </c>
      <c r="M30" s="20">
        <f t="shared" si="1"/>
        <v>0.24999999999977263</v>
      </c>
      <c r="N30" s="20">
        <f t="shared" si="2"/>
        <v>3.9900000000000091</v>
      </c>
    </row>
    <row r="31" spans="1:15">
      <c r="A31" s="46"/>
      <c r="B31" s="10" t="s">
        <v>44</v>
      </c>
      <c r="C31" s="11">
        <v>42726</v>
      </c>
      <c r="D31" s="10">
        <f t="shared" si="3"/>
        <v>80</v>
      </c>
      <c r="E31" s="10" t="s">
        <v>15</v>
      </c>
      <c r="F31" s="20">
        <v>136.5</v>
      </c>
      <c r="G31" s="22" t="s">
        <v>15</v>
      </c>
      <c r="H31" s="20">
        <v>136.5</v>
      </c>
      <c r="I31" s="20">
        <v>140.51</v>
      </c>
      <c r="J31" s="20">
        <f t="shared" si="4"/>
        <v>4.0099999999999909</v>
      </c>
      <c r="K31" s="20">
        <v>140.5</v>
      </c>
      <c r="L31" s="20">
        <f t="shared" si="0"/>
        <v>9.9999999999909051E-3</v>
      </c>
      <c r="M31" s="20">
        <f t="shared" si="1"/>
        <v>0.24937655860326502</v>
      </c>
      <c r="N31" s="20">
        <f t="shared" si="2"/>
        <v>4</v>
      </c>
    </row>
    <row r="32" spans="1:15">
      <c r="A32" s="46" t="s">
        <v>45</v>
      </c>
      <c r="B32" s="10" t="s">
        <v>46</v>
      </c>
      <c r="C32" s="11">
        <v>42719</v>
      </c>
      <c r="D32" s="10">
        <f t="shared" si="3"/>
        <v>70</v>
      </c>
      <c r="E32" s="10" t="s">
        <v>11</v>
      </c>
      <c r="F32" s="21">
        <v>136.84</v>
      </c>
      <c r="G32" s="16">
        <v>0.3982</v>
      </c>
      <c r="H32" s="21">
        <v>137.22999999999999</v>
      </c>
      <c r="I32" s="21">
        <v>141.22</v>
      </c>
      <c r="J32" s="21">
        <f>I32-H32</f>
        <v>3.9900000000000091</v>
      </c>
      <c r="K32" s="21">
        <v>141.21</v>
      </c>
      <c r="L32" s="20">
        <f t="shared" si="0"/>
        <v>9.9999999999909051E-3</v>
      </c>
      <c r="M32" s="20">
        <f t="shared" si="1"/>
        <v>0.2506265664158116</v>
      </c>
      <c r="N32" s="20">
        <f t="shared" si="2"/>
        <v>3.9800000000000182</v>
      </c>
    </row>
    <row r="33" spans="1:15">
      <c r="A33" s="46"/>
      <c r="B33" s="10" t="s">
        <v>47</v>
      </c>
      <c r="C33" s="11">
        <v>42719</v>
      </c>
      <c r="D33" s="10">
        <f t="shared" si="3"/>
        <v>70</v>
      </c>
      <c r="E33" s="10" t="s">
        <v>11</v>
      </c>
      <c r="F33" s="21">
        <v>133.63999999999999</v>
      </c>
      <c r="G33" s="16">
        <v>0.39810000000000001</v>
      </c>
      <c r="H33" s="21">
        <v>134.04</v>
      </c>
      <c r="I33" s="21">
        <v>138.03</v>
      </c>
      <c r="J33" s="21">
        <f t="shared" ref="J33:J51" si="5">I33-H33</f>
        <v>3.9900000000000091</v>
      </c>
      <c r="K33" s="21">
        <v>138.02000000000001</v>
      </c>
      <c r="L33" s="20">
        <f t="shared" si="0"/>
        <v>9.9999999999909051E-3</v>
      </c>
      <c r="M33" s="20">
        <f t="shared" si="1"/>
        <v>0.2506265664158116</v>
      </c>
      <c r="N33" s="20">
        <f t="shared" si="2"/>
        <v>3.9800000000000182</v>
      </c>
    </row>
    <row r="34" spans="1:15">
      <c r="A34" s="46"/>
      <c r="B34" s="10" t="s">
        <v>48</v>
      </c>
      <c r="C34" s="11">
        <v>42719</v>
      </c>
      <c r="D34" s="10">
        <f t="shared" si="3"/>
        <v>70</v>
      </c>
      <c r="E34" s="10" t="s">
        <v>11</v>
      </c>
      <c r="F34" s="21">
        <v>143.61000000000001</v>
      </c>
      <c r="G34" s="16">
        <v>0.39910000000000001</v>
      </c>
      <c r="H34" s="21">
        <v>144.01</v>
      </c>
      <c r="I34" s="21">
        <v>148.01</v>
      </c>
      <c r="J34" s="21">
        <f t="shared" si="5"/>
        <v>4</v>
      </c>
      <c r="K34" s="21">
        <v>148</v>
      </c>
      <c r="L34" s="20">
        <f t="shared" ref="L34:L65" si="6">I34-K34</f>
        <v>9.9999999999909051E-3</v>
      </c>
      <c r="M34" s="20">
        <f t="shared" ref="M34:M65" si="7">(L34/J34)*100</f>
        <v>0.24999999999977263</v>
      </c>
      <c r="N34" s="20">
        <f t="shared" ref="N34:N51" si="8">J34-L34</f>
        <v>3.9900000000000091</v>
      </c>
    </row>
    <row r="35" spans="1:15">
      <c r="A35" s="46"/>
      <c r="B35" s="10" t="s">
        <v>49</v>
      </c>
      <c r="C35" s="11">
        <v>42719</v>
      </c>
      <c r="D35" s="10">
        <f t="shared" si="3"/>
        <v>70</v>
      </c>
      <c r="E35" s="10" t="s">
        <v>15</v>
      </c>
      <c r="F35" s="21">
        <v>135.72999999999999</v>
      </c>
      <c r="G35" s="16" t="s">
        <v>15</v>
      </c>
      <c r="H35" s="21">
        <v>135.72999999999999</v>
      </c>
      <c r="I35" s="21">
        <v>139.74</v>
      </c>
      <c r="J35" s="21">
        <f t="shared" si="5"/>
        <v>4.0100000000000193</v>
      </c>
      <c r="K35" s="21">
        <v>139.72999999999999</v>
      </c>
      <c r="L35" s="20">
        <f t="shared" si="6"/>
        <v>1.0000000000019327E-2</v>
      </c>
      <c r="M35" s="20">
        <f t="shared" si="7"/>
        <v>0.24937655860397204</v>
      </c>
      <c r="N35" s="20">
        <f t="shared" si="8"/>
        <v>4</v>
      </c>
    </row>
    <row r="36" spans="1:15">
      <c r="A36" s="46"/>
      <c r="B36" s="10" t="s">
        <v>50</v>
      </c>
      <c r="C36" s="11">
        <v>42719</v>
      </c>
      <c r="D36" s="10">
        <f t="shared" si="3"/>
        <v>70</v>
      </c>
      <c r="E36" s="10" t="s">
        <v>15</v>
      </c>
      <c r="F36" s="21">
        <v>134.34</v>
      </c>
      <c r="G36" s="16" t="s">
        <v>15</v>
      </c>
      <c r="H36" s="21">
        <v>134.34</v>
      </c>
      <c r="I36" s="21">
        <v>138.34</v>
      </c>
      <c r="J36" s="21">
        <f t="shared" si="5"/>
        <v>4</v>
      </c>
      <c r="K36" s="21">
        <v>138.34</v>
      </c>
      <c r="L36" s="20">
        <f t="shared" si="6"/>
        <v>0</v>
      </c>
      <c r="M36" s="20">
        <f t="shared" si="7"/>
        <v>0</v>
      </c>
      <c r="N36" s="20">
        <f t="shared" si="8"/>
        <v>4</v>
      </c>
    </row>
    <row r="37" spans="1:15">
      <c r="A37" s="46"/>
      <c r="B37" s="10" t="s">
        <v>51</v>
      </c>
      <c r="C37" s="11">
        <v>42719</v>
      </c>
      <c r="D37" s="10">
        <f t="shared" si="3"/>
        <v>80</v>
      </c>
      <c r="E37" s="10" t="s">
        <v>11</v>
      </c>
      <c r="F37" s="21">
        <v>136.44999999999999</v>
      </c>
      <c r="G37" s="16">
        <v>0.39639999999999997</v>
      </c>
      <c r="H37" s="21">
        <v>136.84</v>
      </c>
      <c r="I37" s="21">
        <v>140.84</v>
      </c>
      <c r="J37" s="21">
        <f t="shared" si="5"/>
        <v>4</v>
      </c>
      <c r="K37" s="21">
        <v>140.84</v>
      </c>
      <c r="L37" s="20">
        <f t="shared" si="6"/>
        <v>0</v>
      </c>
      <c r="M37" s="20">
        <f t="shared" si="7"/>
        <v>0</v>
      </c>
      <c r="N37" s="20">
        <f t="shared" si="8"/>
        <v>4</v>
      </c>
    </row>
    <row r="38" spans="1:15">
      <c r="A38" s="46"/>
      <c r="B38" s="10" t="s">
        <v>52</v>
      </c>
      <c r="C38" s="11">
        <v>42719</v>
      </c>
      <c r="D38" s="10">
        <f t="shared" si="3"/>
        <v>80</v>
      </c>
      <c r="E38" s="10" t="s">
        <v>11</v>
      </c>
      <c r="F38" s="21">
        <v>135.81</v>
      </c>
      <c r="G38" s="16">
        <v>0.3926</v>
      </c>
      <c r="H38" s="21">
        <v>136.19999999999999</v>
      </c>
      <c r="I38" s="21">
        <v>140.18</v>
      </c>
      <c r="J38" s="21">
        <f t="shared" si="5"/>
        <v>3.9800000000000182</v>
      </c>
      <c r="K38" s="21">
        <v>140.18</v>
      </c>
      <c r="L38" s="20">
        <f t="shared" si="6"/>
        <v>0</v>
      </c>
      <c r="M38" s="20">
        <f t="shared" si="7"/>
        <v>0</v>
      </c>
      <c r="N38" s="20">
        <f t="shared" si="8"/>
        <v>3.9800000000000182</v>
      </c>
    </row>
    <row r="39" spans="1:15">
      <c r="A39" s="46"/>
      <c r="B39" s="10" t="s">
        <v>53</v>
      </c>
      <c r="C39" s="11">
        <v>42719</v>
      </c>
      <c r="D39" s="10">
        <f t="shared" si="3"/>
        <v>80</v>
      </c>
      <c r="E39" s="10" t="s">
        <v>11</v>
      </c>
      <c r="F39" s="21">
        <v>136.59</v>
      </c>
      <c r="G39" s="16">
        <v>0.39739999999999998</v>
      </c>
      <c r="H39" s="21">
        <v>136.99</v>
      </c>
      <c r="I39" s="21">
        <v>140.99</v>
      </c>
      <c r="J39" s="21">
        <f t="shared" si="5"/>
        <v>4</v>
      </c>
      <c r="K39" s="21">
        <v>140.94999999999999</v>
      </c>
      <c r="L39" s="20">
        <f t="shared" si="6"/>
        <v>4.0000000000020464E-2</v>
      </c>
      <c r="M39" s="20">
        <f t="shared" si="7"/>
        <v>1.0000000000005116</v>
      </c>
      <c r="N39" s="20">
        <f t="shared" si="8"/>
        <v>3.9599999999999795</v>
      </c>
    </row>
    <row r="40" spans="1:15">
      <c r="A40" s="46"/>
      <c r="B40" s="10" t="s">
        <v>54</v>
      </c>
      <c r="C40" s="11">
        <v>42719</v>
      </c>
      <c r="D40" s="10">
        <f t="shared" si="3"/>
        <v>80</v>
      </c>
      <c r="E40" s="10" t="s">
        <v>15</v>
      </c>
      <c r="F40" s="21">
        <v>132.54</v>
      </c>
      <c r="G40" s="16" t="s">
        <v>15</v>
      </c>
      <c r="H40" s="21">
        <v>132.54</v>
      </c>
      <c r="I40" s="21">
        <v>136.53</v>
      </c>
      <c r="J40" s="21">
        <f t="shared" si="5"/>
        <v>3.9900000000000091</v>
      </c>
      <c r="K40" s="21">
        <v>136.52000000000001</v>
      </c>
      <c r="L40" s="20">
        <f t="shared" si="6"/>
        <v>9.9999999999909051E-3</v>
      </c>
      <c r="M40" s="20">
        <f t="shared" si="7"/>
        <v>0.2506265664158116</v>
      </c>
      <c r="N40" s="20">
        <f t="shared" si="8"/>
        <v>3.9800000000000182</v>
      </c>
    </row>
    <row r="41" spans="1:15">
      <c r="A41" s="46"/>
      <c r="B41" s="10" t="s">
        <v>55</v>
      </c>
      <c r="C41" s="11">
        <v>42719</v>
      </c>
      <c r="D41" s="10">
        <f t="shared" si="3"/>
        <v>80</v>
      </c>
      <c r="E41" s="10" t="s">
        <v>15</v>
      </c>
      <c r="F41" s="21">
        <v>142.62</v>
      </c>
      <c r="G41" s="16" t="s">
        <v>15</v>
      </c>
      <c r="H41" s="21">
        <v>142.62</v>
      </c>
      <c r="I41" s="21">
        <v>146.6</v>
      </c>
      <c r="J41" s="21">
        <f t="shared" si="5"/>
        <v>3.9799999999999898</v>
      </c>
      <c r="K41" s="21">
        <v>146.6</v>
      </c>
      <c r="L41" s="20">
        <f t="shared" si="6"/>
        <v>0</v>
      </c>
      <c r="M41" s="20">
        <f t="shared" si="7"/>
        <v>0</v>
      </c>
      <c r="N41" s="20">
        <f t="shared" si="8"/>
        <v>3.9799999999999898</v>
      </c>
    </row>
    <row r="42" spans="1:15">
      <c r="A42" s="46" t="s">
        <v>56</v>
      </c>
      <c r="B42" s="10" t="s">
        <v>57</v>
      </c>
      <c r="C42" s="11">
        <v>42726</v>
      </c>
      <c r="D42" s="10">
        <f t="shared" si="3"/>
        <v>70</v>
      </c>
      <c r="E42" s="10" t="s">
        <v>11</v>
      </c>
      <c r="F42" s="21">
        <v>134.34</v>
      </c>
      <c r="G42" s="16">
        <v>0.39379999999999998</v>
      </c>
      <c r="H42" s="20">
        <v>134.72999999999999</v>
      </c>
      <c r="I42" s="20">
        <v>138.72999999999999</v>
      </c>
      <c r="J42" s="21">
        <f t="shared" si="5"/>
        <v>4</v>
      </c>
      <c r="K42" s="21">
        <v>138.72999999999999</v>
      </c>
      <c r="L42" s="20">
        <f t="shared" si="6"/>
        <v>0</v>
      </c>
      <c r="M42" s="20">
        <f t="shared" si="7"/>
        <v>0</v>
      </c>
      <c r="N42" s="20">
        <f t="shared" si="8"/>
        <v>4</v>
      </c>
    </row>
    <row r="43" spans="1:15">
      <c r="A43" s="46"/>
      <c r="B43" s="10" t="s">
        <v>58</v>
      </c>
      <c r="C43" s="11">
        <v>42726</v>
      </c>
      <c r="D43" s="10">
        <f t="shared" si="3"/>
        <v>70</v>
      </c>
      <c r="E43" s="10" t="s">
        <v>11</v>
      </c>
      <c r="F43" s="21">
        <v>133.9</v>
      </c>
      <c r="G43" s="16">
        <v>0.39889999999999998</v>
      </c>
      <c r="H43" s="20">
        <v>134.30000000000001</v>
      </c>
      <c r="I43" s="20">
        <v>138.30000000000001</v>
      </c>
      <c r="J43" s="21">
        <f t="shared" si="5"/>
        <v>4</v>
      </c>
      <c r="K43" s="21">
        <v>138.30000000000001</v>
      </c>
      <c r="L43" s="20">
        <f t="shared" si="6"/>
        <v>0</v>
      </c>
      <c r="M43" s="20">
        <f t="shared" si="7"/>
        <v>0</v>
      </c>
      <c r="N43" s="20">
        <f t="shared" si="8"/>
        <v>4</v>
      </c>
    </row>
    <row r="44" spans="1:15">
      <c r="A44" s="46"/>
      <c r="B44" s="10" t="s">
        <v>59</v>
      </c>
      <c r="C44" s="11">
        <v>42726</v>
      </c>
      <c r="D44" s="10">
        <f t="shared" si="3"/>
        <v>70</v>
      </c>
      <c r="E44" s="10" t="s">
        <v>11</v>
      </c>
      <c r="F44" s="21">
        <v>134.69999999999999</v>
      </c>
      <c r="G44" s="16">
        <v>0.3997</v>
      </c>
      <c r="H44" s="20">
        <v>135.09</v>
      </c>
      <c r="I44" s="20">
        <v>139.09</v>
      </c>
      <c r="J44" s="21">
        <f t="shared" si="5"/>
        <v>4</v>
      </c>
      <c r="K44" s="21">
        <v>139.08000000000001</v>
      </c>
      <c r="L44" s="20">
        <f t="shared" si="6"/>
        <v>9.9999999999909051E-3</v>
      </c>
      <c r="M44" s="20">
        <f t="shared" si="7"/>
        <v>0.24999999999977263</v>
      </c>
      <c r="N44" s="20">
        <f t="shared" si="8"/>
        <v>3.9900000000000091</v>
      </c>
    </row>
    <row r="45" spans="1:15">
      <c r="A45" s="46"/>
      <c r="B45" s="10" t="s">
        <v>60</v>
      </c>
      <c r="C45" s="11">
        <v>42726</v>
      </c>
      <c r="D45" s="10">
        <f t="shared" si="3"/>
        <v>70</v>
      </c>
      <c r="E45" s="10" t="s">
        <v>15</v>
      </c>
      <c r="F45" s="21">
        <v>135.41999999999999</v>
      </c>
      <c r="G45" s="16" t="s">
        <v>15</v>
      </c>
      <c r="H45" s="20">
        <v>135.41999999999999</v>
      </c>
      <c r="I45" s="20">
        <v>139.4</v>
      </c>
      <c r="J45" s="21">
        <f t="shared" si="5"/>
        <v>3.9800000000000182</v>
      </c>
      <c r="K45" s="21">
        <v>139.4</v>
      </c>
      <c r="L45" s="20">
        <f t="shared" si="6"/>
        <v>0</v>
      </c>
      <c r="M45" s="20">
        <f t="shared" si="7"/>
        <v>0</v>
      </c>
      <c r="N45" s="20">
        <f t="shared" si="8"/>
        <v>3.9800000000000182</v>
      </c>
    </row>
    <row r="46" spans="1:15">
      <c r="A46" s="46"/>
      <c r="B46" s="27" t="s">
        <v>61</v>
      </c>
      <c r="C46" s="28">
        <v>42726</v>
      </c>
      <c r="D46" s="27">
        <f t="shared" si="3"/>
        <v>70</v>
      </c>
      <c r="E46" s="27" t="s">
        <v>15</v>
      </c>
      <c r="F46" s="31">
        <v>137.36000000000001</v>
      </c>
      <c r="G46" s="32" t="s">
        <v>15</v>
      </c>
      <c r="H46" s="29">
        <v>137.36000000000001</v>
      </c>
      <c r="I46" s="29">
        <v>141.36000000000001</v>
      </c>
      <c r="J46" s="31">
        <f t="shared" si="5"/>
        <v>4</v>
      </c>
      <c r="K46" s="31">
        <v>140.35400000000001</v>
      </c>
      <c r="L46" s="29">
        <f t="shared" si="6"/>
        <v>1.0060000000000002</v>
      </c>
      <c r="M46" s="29">
        <f t="shared" si="7"/>
        <v>25.150000000000006</v>
      </c>
      <c r="N46" s="29">
        <f t="shared" si="8"/>
        <v>2.9939999999999998</v>
      </c>
      <c r="O46" t="s">
        <v>128</v>
      </c>
    </row>
    <row r="47" spans="1:15">
      <c r="A47" s="46"/>
      <c r="B47" s="10" t="s">
        <v>62</v>
      </c>
      <c r="C47" s="11">
        <v>42726</v>
      </c>
      <c r="D47" s="10">
        <f t="shared" si="3"/>
        <v>80</v>
      </c>
      <c r="E47" s="10" t="s">
        <v>11</v>
      </c>
      <c r="F47" s="21">
        <v>135.16999999999999</v>
      </c>
      <c r="G47" s="16">
        <v>0.39700000000000002</v>
      </c>
      <c r="H47" s="20">
        <v>135.56</v>
      </c>
      <c r="I47" s="20">
        <v>139.54</v>
      </c>
      <c r="J47" s="21">
        <f t="shared" si="5"/>
        <v>3.9799999999999898</v>
      </c>
      <c r="K47" s="21">
        <v>139.54</v>
      </c>
      <c r="L47" s="20">
        <f t="shared" si="6"/>
        <v>0</v>
      </c>
      <c r="M47" s="20">
        <f t="shared" si="7"/>
        <v>0</v>
      </c>
      <c r="N47" s="20">
        <f t="shared" si="8"/>
        <v>3.9799999999999898</v>
      </c>
    </row>
    <row r="48" spans="1:15">
      <c r="A48" s="46"/>
      <c r="B48" s="27" t="s">
        <v>63</v>
      </c>
      <c r="C48" s="28">
        <v>42726</v>
      </c>
      <c r="D48" s="27">
        <f t="shared" si="3"/>
        <v>80</v>
      </c>
      <c r="E48" s="27" t="s">
        <v>11</v>
      </c>
      <c r="F48" s="31">
        <v>136.21</v>
      </c>
      <c r="G48" s="32">
        <v>0.39710000000000001</v>
      </c>
      <c r="H48" s="29">
        <v>136.6</v>
      </c>
      <c r="I48" s="29">
        <v>140.58000000000001</v>
      </c>
      <c r="J48" s="31">
        <f t="shared" si="5"/>
        <v>3.9800000000000182</v>
      </c>
      <c r="K48" s="31">
        <v>140.25</v>
      </c>
      <c r="L48" s="29">
        <f t="shared" si="6"/>
        <v>0.33000000000001251</v>
      </c>
      <c r="M48" s="29">
        <f t="shared" si="7"/>
        <v>8.2914572864324363</v>
      </c>
      <c r="N48" s="29">
        <f t="shared" si="8"/>
        <v>3.6500000000000057</v>
      </c>
      <c r="O48" t="s">
        <v>128</v>
      </c>
    </row>
    <row r="49" spans="1:14">
      <c r="A49" s="46"/>
      <c r="B49" s="10" t="s">
        <v>64</v>
      </c>
      <c r="C49" s="11">
        <v>42726</v>
      </c>
      <c r="D49" s="10">
        <f t="shared" si="3"/>
        <v>80</v>
      </c>
      <c r="E49" s="10" t="s">
        <v>11</v>
      </c>
      <c r="F49" s="21">
        <v>136.44999999999999</v>
      </c>
      <c r="G49" s="16">
        <v>0.39810000000000001</v>
      </c>
      <c r="H49" s="20">
        <v>136.84</v>
      </c>
      <c r="I49" s="20">
        <v>140.84</v>
      </c>
      <c r="J49" s="21">
        <f t="shared" si="5"/>
        <v>4</v>
      </c>
      <c r="K49" s="21">
        <v>140.83000000000001</v>
      </c>
      <c r="L49" s="20">
        <f t="shared" si="6"/>
        <v>9.9999999999909051E-3</v>
      </c>
      <c r="M49" s="20">
        <f t="shared" si="7"/>
        <v>0.24999999999977263</v>
      </c>
      <c r="N49" s="20">
        <f t="shared" si="8"/>
        <v>3.9900000000000091</v>
      </c>
    </row>
    <row r="50" spans="1:14">
      <c r="A50" s="46"/>
      <c r="B50" s="10" t="s">
        <v>65</v>
      </c>
      <c r="C50" s="11">
        <v>42726</v>
      </c>
      <c r="D50" s="10">
        <f t="shared" si="3"/>
        <v>80</v>
      </c>
      <c r="E50" s="10" t="s">
        <v>15</v>
      </c>
      <c r="F50" s="21">
        <v>134.29</v>
      </c>
      <c r="G50" s="16" t="s">
        <v>15</v>
      </c>
      <c r="H50" s="20">
        <v>134.29</v>
      </c>
      <c r="I50" s="20">
        <v>138.27000000000001</v>
      </c>
      <c r="J50" s="21">
        <f t="shared" si="5"/>
        <v>3.9800000000000182</v>
      </c>
      <c r="K50" s="21">
        <v>138.26</v>
      </c>
      <c r="L50" s="20">
        <f t="shared" si="6"/>
        <v>1.0000000000019327E-2</v>
      </c>
      <c r="M50" s="20">
        <f t="shared" si="7"/>
        <v>0.25125628140751965</v>
      </c>
      <c r="N50" s="20">
        <f t="shared" si="8"/>
        <v>3.9699999999999989</v>
      </c>
    </row>
    <row r="51" spans="1:14">
      <c r="A51" s="46"/>
      <c r="B51" s="10" t="s">
        <v>66</v>
      </c>
      <c r="C51" s="11">
        <v>42726</v>
      </c>
      <c r="D51" s="10">
        <f t="shared" si="3"/>
        <v>80</v>
      </c>
      <c r="E51" s="10" t="s">
        <v>15</v>
      </c>
      <c r="F51" s="21">
        <v>134.04</v>
      </c>
      <c r="G51" s="16" t="s">
        <v>15</v>
      </c>
      <c r="H51" s="20">
        <v>134.04</v>
      </c>
      <c r="I51" s="20">
        <v>138.03</v>
      </c>
      <c r="J51" s="21">
        <f t="shared" si="5"/>
        <v>3.9900000000000091</v>
      </c>
      <c r="K51" s="21">
        <v>138.01</v>
      </c>
      <c r="L51" s="20">
        <f t="shared" si="6"/>
        <v>2.0000000000010232E-2</v>
      </c>
      <c r="M51" s="20">
        <f t="shared" si="7"/>
        <v>0.50125313283233552</v>
      </c>
      <c r="N51" s="20">
        <f t="shared" si="8"/>
        <v>3.9699999999999989</v>
      </c>
    </row>
  </sheetData>
  <mergeCells count="5">
    <mergeCell ref="A2:A11"/>
    <mergeCell ref="A32:A41"/>
    <mergeCell ref="A42:A51"/>
    <mergeCell ref="A12:A21"/>
    <mergeCell ref="A22:A31"/>
  </mergeCells>
  <conditionalFormatting sqref="M2:M51">
    <cfRule type="cellIs" dxfId="0" priority="1" operator="greaterThan">
      <formula>5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1"/>
  <sheetViews>
    <sheetView workbookViewId="0">
      <selection activeCell="L60" sqref="L60"/>
    </sheetView>
  </sheetViews>
  <sheetFormatPr defaultRowHeight="15"/>
  <cols>
    <col min="8" max="8" width="11" bestFit="1" customWidth="1"/>
  </cols>
  <sheetData>
    <row r="1" spans="1:8" ht="77.25">
      <c r="A1" s="8" t="s">
        <v>0</v>
      </c>
      <c r="B1" s="8" t="s">
        <v>1</v>
      </c>
      <c r="C1" s="9" t="s">
        <v>4</v>
      </c>
      <c r="D1" s="9" t="s">
        <v>5</v>
      </c>
      <c r="E1" s="9" t="s">
        <v>6</v>
      </c>
      <c r="F1" s="8" t="s">
        <v>67</v>
      </c>
      <c r="G1" s="8" t="s">
        <v>68</v>
      </c>
      <c r="H1" s="8" t="s">
        <v>135</v>
      </c>
    </row>
    <row r="2" spans="1:8">
      <c r="A2" s="46" t="s">
        <v>9</v>
      </c>
      <c r="B2" s="10" t="s">
        <v>10</v>
      </c>
      <c r="C2" s="10" t="s">
        <v>11</v>
      </c>
      <c r="D2" s="10">
        <v>0.39729999999999999</v>
      </c>
      <c r="E2">
        <v>3.9800000000000182</v>
      </c>
      <c r="F2">
        <f>E2/D2</f>
        <v>10.017618927762442</v>
      </c>
      <c r="G2">
        <v>2.65</v>
      </c>
      <c r="H2" s="60">
        <f>((6*D2)/(G2*0.0001125*1000000))/(E2/1000000)</f>
        <v>2009.0389052179041</v>
      </c>
    </row>
    <row r="3" spans="1:8">
      <c r="A3" s="46"/>
      <c r="B3" s="10" t="s">
        <v>12</v>
      </c>
      <c r="C3" s="10" t="s">
        <v>11</v>
      </c>
      <c r="D3" s="10">
        <v>0.3987</v>
      </c>
      <c r="E3">
        <v>3.9899999999999807</v>
      </c>
      <c r="F3">
        <f t="shared" ref="F3:F4" si="0">E3/D3</f>
        <v>10.007524454477002</v>
      </c>
      <c r="G3">
        <v>2.65</v>
      </c>
      <c r="H3" s="60">
        <f t="shared" ref="H3:H4" si="1">((6*D3)/(G3*0.0001125*1000000))/(E3/1000000)</f>
        <v>2011.065399347435</v>
      </c>
    </row>
    <row r="4" spans="1:8">
      <c r="A4" s="46"/>
      <c r="B4" s="10" t="s">
        <v>13</v>
      </c>
      <c r="C4" s="10" t="s">
        <v>11</v>
      </c>
      <c r="D4" s="10">
        <v>0.39750000000000002</v>
      </c>
      <c r="E4">
        <v>4</v>
      </c>
      <c r="F4">
        <f t="shared" si="0"/>
        <v>10.062893081761006</v>
      </c>
      <c r="G4">
        <v>2.65</v>
      </c>
      <c r="H4" s="60">
        <f t="shared" si="1"/>
        <v>2000.0000000000002</v>
      </c>
    </row>
    <row r="5" spans="1:8">
      <c r="A5" s="46"/>
      <c r="B5" s="10" t="s">
        <v>14</v>
      </c>
      <c r="C5" s="10" t="s">
        <v>15</v>
      </c>
      <c r="D5" s="10" t="s">
        <v>15</v>
      </c>
      <c r="E5">
        <v>4</v>
      </c>
      <c r="F5" s="10" t="s">
        <v>15</v>
      </c>
      <c r="G5" s="10" t="s">
        <v>15</v>
      </c>
      <c r="H5" s="61" t="s">
        <v>15</v>
      </c>
    </row>
    <row r="6" spans="1:8">
      <c r="A6" s="46"/>
      <c r="B6" s="10" t="s">
        <v>16</v>
      </c>
      <c r="C6" s="10" t="s">
        <v>15</v>
      </c>
      <c r="D6" s="10" t="s">
        <v>15</v>
      </c>
      <c r="E6">
        <v>4.0099999999999909</v>
      </c>
      <c r="F6" s="10" t="s">
        <v>15</v>
      </c>
      <c r="G6" s="10" t="s">
        <v>15</v>
      </c>
      <c r="H6" s="61" t="s">
        <v>15</v>
      </c>
    </row>
    <row r="7" spans="1:8">
      <c r="A7" s="46"/>
      <c r="B7" s="10" t="s">
        <v>17</v>
      </c>
      <c r="C7" s="10" t="s">
        <v>11</v>
      </c>
      <c r="D7" s="10">
        <v>0.39689999999999998</v>
      </c>
      <c r="E7">
        <v>4.0099999999999909</v>
      </c>
      <c r="F7">
        <f>E7/D7</f>
        <v>10.103300579491034</v>
      </c>
      <c r="G7">
        <v>2.65</v>
      </c>
      <c r="H7" s="60">
        <f>((6*D7)/(G7*0.0001125*1000000))/(E7/1000000)</f>
        <v>1992.0011292523448</v>
      </c>
    </row>
    <row r="8" spans="1:8">
      <c r="A8" s="46"/>
      <c r="B8" s="10" t="s">
        <v>18</v>
      </c>
      <c r="C8" s="10" t="s">
        <v>11</v>
      </c>
      <c r="D8" s="10">
        <v>0.39860000000000001</v>
      </c>
      <c r="E8">
        <v>3.9899999999999807</v>
      </c>
      <c r="F8">
        <f t="shared" ref="F8:F9" si="2">E8/D8</f>
        <v>10.010035122930207</v>
      </c>
      <c r="G8">
        <v>2.65</v>
      </c>
      <c r="H8" s="60">
        <f t="shared" ref="H8:H9" si="3">((6*D8)/(G8*0.0001125*1000000))/(E8/1000000)</f>
        <v>2010.5609936791764</v>
      </c>
    </row>
    <row r="9" spans="1:8">
      <c r="A9" s="46"/>
      <c r="B9" s="10" t="s">
        <v>19</v>
      </c>
      <c r="C9" s="10" t="s">
        <v>11</v>
      </c>
      <c r="D9" s="10">
        <v>0.39810000000000001</v>
      </c>
      <c r="E9">
        <v>3.9900000000000091</v>
      </c>
      <c r="F9">
        <f t="shared" si="2"/>
        <v>10.022607385079148</v>
      </c>
      <c r="G9">
        <v>2.65</v>
      </c>
      <c r="H9" s="60">
        <f t="shared" si="3"/>
        <v>2008.0389653378684</v>
      </c>
    </row>
    <row r="10" spans="1:8">
      <c r="A10" s="46"/>
      <c r="B10" s="10" t="s">
        <v>20</v>
      </c>
      <c r="C10" s="10" t="s">
        <v>15</v>
      </c>
      <c r="D10" s="10" t="s">
        <v>15</v>
      </c>
      <c r="E10">
        <v>3.9899999999999807</v>
      </c>
      <c r="F10" s="10" t="s">
        <v>15</v>
      </c>
      <c r="G10" s="10" t="s">
        <v>15</v>
      </c>
      <c r="H10" s="61" t="s">
        <v>15</v>
      </c>
    </row>
    <row r="11" spans="1:8">
      <c r="A11" s="46"/>
      <c r="B11" s="10" t="s">
        <v>21</v>
      </c>
      <c r="C11" s="10" t="s">
        <v>15</v>
      </c>
      <c r="D11" s="10" t="s">
        <v>15</v>
      </c>
      <c r="E11">
        <v>4</v>
      </c>
      <c r="F11" s="10" t="s">
        <v>15</v>
      </c>
      <c r="G11" s="10" t="s">
        <v>15</v>
      </c>
      <c r="H11" s="61" t="s">
        <v>15</v>
      </c>
    </row>
    <row r="12" spans="1:8">
      <c r="A12" s="46" t="s">
        <v>22</v>
      </c>
      <c r="B12" s="10" t="s">
        <v>23</v>
      </c>
      <c r="C12" s="10" t="s">
        <v>11</v>
      </c>
      <c r="D12">
        <f>Weighing!G12</f>
        <v>0.39700000000000002</v>
      </c>
      <c r="E12">
        <f>Weighing!J12</f>
        <v>3.9800000000000182</v>
      </c>
      <c r="F12">
        <f>E12/D12</f>
        <v>10.025188916876619</v>
      </c>
      <c r="G12">
        <f t="shared" ref="G12:G21" si="4">G2</f>
        <v>2.65</v>
      </c>
      <c r="H12" s="60">
        <f>((6*D12)/(G12*0.0001125*1000000))/(E12/1000000)</f>
        <v>2007.5218861603526</v>
      </c>
    </row>
    <row r="13" spans="1:8">
      <c r="A13" s="46"/>
      <c r="B13" s="10" t="s">
        <v>24</v>
      </c>
      <c r="C13" s="10" t="s">
        <v>11</v>
      </c>
      <c r="D13">
        <f>Weighing!G13</f>
        <v>0.3982</v>
      </c>
      <c r="E13">
        <f>Weighing!J13</f>
        <v>4</v>
      </c>
      <c r="F13">
        <f t="shared" ref="F13:F14" si="5">E13/D13</f>
        <v>10.045203415369162</v>
      </c>
      <c r="G13">
        <f t="shared" si="4"/>
        <v>2.65</v>
      </c>
      <c r="H13" s="60">
        <f t="shared" ref="H13:H14" si="6">((6*D13)/(G13*0.0001125*1000000))/(E13/1000000)</f>
        <v>2003.5220125786163</v>
      </c>
    </row>
    <row r="14" spans="1:8">
      <c r="A14" s="46"/>
      <c r="B14" s="10" t="s">
        <v>25</v>
      </c>
      <c r="C14" s="10" t="s">
        <v>11</v>
      </c>
      <c r="D14">
        <f>Weighing!G14</f>
        <v>0.3957</v>
      </c>
      <c r="E14">
        <f>Weighing!J14</f>
        <v>4</v>
      </c>
      <c r="F14">
        <f t="shared" si="5"/>
        <v>10.108668182966895</v>
      </c>
      <c r="G14">
        <f t="shared" si="4"/>
        <v>2.65</v>
      </c>
      <c r="H14" s="60">
        <f t="shared" si="6"/>
        <v>1990.9433962264152</v>
      </c>
    </row>
    <row r="15" spans="1:8">
      <c r="A15" s="46"/>
      <c r="B15" s="10" t="s">
        <v>26</v>
      </c>
      <c r="C15" s="10" t="s">
        <v>15</v>
      </c>
      <c r="D15" s="10" t="str">
        <f>Weighing!G15</f>
        <v>Blank</v>
      </c>
      <c r="E15">
        <f>Weighing!J15</f>
        <v>3.9799999999999898</v>
      </c>
      <c r="F15" s="10" t="s">
        <v>15</v>
      </c>
      <c r="G15" s="10" t="str">
        <f t="shared" si="4"/>
        <v>Blank</v>
      </c>
      <c r="H15" s="61" t="s">
        <v>15</v>
      </c>
    </row>
    <row r="16" spans="1:8">
      <c r="A16" s="46"/>
      <c r="B16" s="10" t="s">
        <v>28</v>
      </c>
      <c r="C16" s="10" t="s">
        <v>15</v>
      </c>
      <c r="D16" s="10" t="str">
        <f>Weighing!G16</f>
        <v>Blank</v>
      </c>
      <c r="E16">
        <f>Weighing!J16</f>
        <v>4</v>
      </c>
      <c r="F16" s="10" t="s">
        <v>15</v>
      </c>
      <c r="G16" s="10" t="str">
        <f t="shared" si="4"/>
        <v>Blank</v>
      </c>
      <c r="H16" s="61" t="s">
        <v>15</v>
      </c>
    </row>
    <row r="17" spans="1:8">
      <c r="A17" s="46"/>
      <c r="B17" s="10" t="s">
        <v>29</v>
      </c>
      <c r="C17" s="10" t="s">
        <v>11</v>
      </c>
      <c r="D17">
        <f>Weighing!G17</f>
        <v>0.3947</v>
      </c>
      <c r="E17">
        <f>Weighing!J17</f>
        <v>3.9899999999999807</v>
      </c>
      <c r="F17">
        <f>E17/D17</f>
        <v>10.108943501393414</v>
      </c>
      <c r="G17">
        <f t="shared" si="4"/>
        <v>2.65</v>
      </c>
      <c r="H17" s="60">
        <f>((6*D17)/(G17*0.0001125*1000000))/(E17/1000000)</f>
        <v>1990.8891726170871</v>
      </c>
    </row>
    <row r="18" spans="1:8">
      <c r="A18" s="46"/>
      <c r="B18" s="10" t="s">
        <v>30</v>
      </c>
      <c r="C18" s="10" t="s">
        <v>11</v>
      </c>
      <c r="D18">
        <f>Weighing!G18</f>
        <v>0.3992</v>
      </c>
      <c r="E18">
        <f>Weighing!J18</f>
        <v>3.9800000000000182</v>
      </c>
      <c r="F18">
        <f t="shared" ref="F18:F19" si="7">E18/D18</f>
        <v>9.9699398797595649</v>
      </c>
      <c r="G18">
        <f t="shared" si="4"/>
        <v>2.65</v>
      </c>
      <c r="H18" s="60">
        <f t="shared" ref="H18:H19" si="8">((6*D18)/(G18*0.0001125*1000000))/(E18/1000000)</f>
        <v>2018.6466925824</v>
      </c>
    </row>
    <row r="19" spans="1:8">
      <c r="A19" s="46"/>
      <c r="B19" s="10" t="s">
        <v>31</v>
      </c>
      <c r="C19" s="10" t="s">
        <v>11</v>
      </c>
      <c r="D19">
        <f>Weighing!G19</f>
        <v>0.39800000000000002</v>
      </c>
      <c r="E19">
        <f>Weighing!J19</f>
        <v>3.9800000000000182</v>
      </c>
      <c r="F19">
        <f t="shared" si="7"/>
        <v>10.000000000000044</v>
      </c>
      <c r="G19">
        <f t="shared" si="4"/>
        <v>2.65</v>
      </c>
      <c r="H19" s="60">
        <f t="shared" si="8"/>
        <v>2012.5786163521923</v>
      </c>
    </row>
    <row r="20" spans="1:8">
      <c r="A20" s="46"/>
      <c r="B20" s="10" t="s">
        <v>32</v>
      </c>
      <c r="C20" s="10" t="s">
        <v>15</v>
      </c>
      <c r="D20" s="10" t="str">
        <f>Weighing!G20</f>
        <v>Blank</v>
      </c>
      <c r="E20">
        <f>Weighing!J20</f>
        <v>3.9800000000000182</v>
      </c>
      <c r="F20" s="10" t="s">
        <v>15</v>
      </c>
      <c r="G20" s="10" t="str">
        <f t="shared" si="4"/>
        <v>Blank</v>
      </c>
      <c r="H20" s="61" t="s">
        <v>15</v>
      </c>
    </row>
    <row r="21" spans="1:8">
      <c r="A21" s="46"/>
      <c r="B21" s="10" t="s">
        <v>33</v>
      </c>
      <c r="C21" s="10" t="s">
        <v>15</v>
      </c>
      <c r="D21" s="10" t="str">
        <f>Weighing!G21</f>
        <v>Blank</v>
      </c>
      <c r="E21">
        <f>Weighing!J21</f>
        <v>3.9899999999999807</v>
      </c>
      <c r="F21" s="10" t="s">
        <v>15</v>
      </c>
      <c r="G21" s="10" t="str">
        <f t="shared" si="4"/>
        <v>Blank</v>
      </c>
      <c r="H21" s="61" t="s">
        <v>15</v>
      </c>
    </row>
    <row r="22" spans="1:8">
      <c r="A22" s="46" t="s">
        <v>34</v>
      </c>
      <c r="B22" s="10" t="s">
        <v>35</v>
      </c>
      <c r="C22" s="10" t="s">
        <v>11</v>
      </c>
      <c r="D22">
        <f>Weighing!G22</f>
        <v>0.39700000000000002</v>
      </c>
      <c r="E22">
        <f>Weighing!J22</f>
        <v>4</v>
      </c>
      <c r="F22">
        <f>E22/D22</f>
        <v>10.075566750629722</v>
      </c>
      <c r="G22">
        <f t="shared" ref="G22:G31" si="9">G12</f>
        <v>2.65</v>
      </c>
      <c r="H22" s="60">
        <f>((6*D22)/(G22*0.0001125*1000000))/(E22/1000000)</f>
        <v>1997.4842767295597</v>
      </c>
    </row>
    <row r="23" spans="1:8">
      <c r="A23" s="46"/>
      <c r="B23" s="10" t="s">
        <v>36</v>
      </c>
      <c r="C23" s="10" t="s">
        <v>11</v>
      </c>
      <c r="D23">
        <f>Weighing!G23</f>
        <v>0.39779999999999999</v>
      </c>
      <c r="E23">
        <f>Weighing!J23</f>
        <v>3.9900000000000091</v>
      </c>
      <c r="F23">
        <f t="shared" ref="F23:F24" si="10">E23/D23</f>
        <v>10.030165912518877</v>
      </c>
      <c r="G23">
        <f t="shared" si="9"/>
        <v>2.65</v>
      </c>
      <c r="H23" s="60">
        <f t="shared" ref="H23:H24" si="11">((6*D23)/(G23*0.0001125*1000000))/(E23/1000000)</f>
        <v>2006.525748333092</v>
      </c>
    </row>
    <row r="24" spans="1:8">
      <c r="A24" s="46"/>
      <c r="B24" s="10" t="s">
        <v>37</v>
      </c>
      <c r="C24" s="10" t="s">
        <v>11</v>
      </c>
      <c r="D24">
        <f>Weighing!G24</f>
        <v>0.3962</v>
      </c>
      <c r="E24">
        <f>Weighing!J24</f>
        <v>4</v>
      </c>
      <c r="F24">
        <f t="shared" si="10"/>
        <v>10.095911155981828</v>
      </c>
      <c r="G24">
        <f t="shared" si="9"/>
        <v>2.65</v>
      </c>
      <c r="H24" s="60">
        <f t="shared" si="11"/>
        <v>1993.4591194968557</v>
      </c>
    </row>
    <row r="25" spans="1:8">
      <c r="A25" s="46"/>
      <c r="B25" s="10" t="s">
        <v>38</v>
      </c>
      <c r="C25" s="10" t="s">
        <v>15</v>
      </c>
      <c r="D25" s="10" t="str">
        <f>Weighing!G25</f>
        <v>Blank</v>
      </c>
      <c r="E25">
        <f>Weighing!J25</f>
        <v>4</v>
      </c>
      <c r="F25" s="10" t="s">
        <v>15</v>
      </c>
      <c r="G25" s="10" t="str">
        <f t="shared" si="9"/>
        <v>Blank</v>
      </c>
      <c r="H25" s="61" t="s">
        <v>15</v>
      </c>
    </row>
    <row r="26" spans="1:8">
      <c r="A26" s="46"/>
      <c r="B26" s="10" t="s">
        <v>39</v>
      </c>
      <c r="C26" s="10" t="s">
        <v>15</v>
      </c>
      <c r="D26" s="10" t="str">
        <f>Weighing!G26</f>
        <v>Blank</v>
      </c>
      <c r="E26">
        <f>Weighing!J26</f>
        <v>3.9799999999999898</v>
      </c>
      <c r="F26" s="10" t="s">
        <v>15</v>
      </c>
      <c r="G26" s="10" t="str">
        <f t="shared" si="9"/>
        <v>Blank</v>
      </c>
      <c r="H26" s="61" t="s">
        <v>15</v>
      </c>
    </row>
    <row r="27" spans="1:8">
      <c r="A27" s="46"/>
      <c r="B27" s="10" t="s">
        <v>40</v>
      </c>
      <c r="C27" s="10" t="s">
        <v>11</v>
      </c>
      <c r="D27">
        <f>Weighing!G27</f>
        <v>0.39800000000000002</v>
      </c>
      <c r="E27">
        <f>Weighing!J27</f>
        <v>4</v>
      </c>
      <c r="F27">
        <f>E27/D27</f>
        <v>10.050251256281406</v>
      </c>
      <c r="G27">
        <f t="shared" si="9"/>
        <v>2.65</v>
      </c>
      <c r="H27" s="60">
        <f>((6*D27)/(G27*0.0001125*1000000))/(E27/1000000)</f>
        <v>2002.5157232704405</v>
      </c>
    </row>
    <row r="28" spans="1:8">
      <c r="A28" s="46"/>
      <c r="B28" s="10" t="s">
        <v>41</v>
      </c>
      <c r="C28" s="10" t="s">
        <v>11</v>
      </c>
      <c r="D28">
        <f>Weighing!G28</f>
        <v>0.39789999999999998</v>
      </c>
      <c r="E28">
        <f>Weighing!J28</f>
        <v>3.9899999999999807</v>
      </c>
      <c r="F28">
        <f t="shared" ref="F28:F29" si="12">E28/D28</f>
        <v>10.02764513696904</v>
      </c>
      <c r="G28">
        <f t="shared" si="9"/>
        <v>2.65</v>
      </c>
      <c r="H28" s="60">
        <f t="shared" ref="H28:H29" si="13">((6*D28)/(G28*0.0001125*1000000))/(E28/1000000)</f>
        <v>2007.0301540013656</v>
      </c>
    </row>
    <row r="29" spans="1:8">
      <c r="A29" s="46"/>
      <c r="B29" s="10" t="s">
        <v>42</v>
      </c>
      <c r="C29" s="10" t="s">
        <v>11</v>
      </c>
      <c r="D29">
        <f>Weighing!G29</f>
        <v>0.3992</v>
      </c>
      <c r="E29">
        <f>Weighing!J29</f>
        <v>4</v>
      </c>
      <c r="F29">
        <f t="shared" si="12"/>
        <v>10.020040080160321</v>
      </c>
      <c r="G29">
        <f t="shared" si="9"/>
        <v>2.65</v>
      </c>
      <c r="H29" s="60">
        <f t="shared" si="13"/>
        <v>2008.5534591194971</v>
      </c>
    </row>
    <row r="30" spans="1:8">
      <c r="A30" s="46"/>
      <c r="B30" s="10" t="s">
        <v>43</v>
      </c>
      <c r="C30" s="10" t="s">
        <v>15</v>
      </c>
      <c r="D30" s="10" t="str">
        <f>Weighing!G30</f>
        <v>Blank</v>
      </c>
      <c r="E30">
        <f>Weighing!J30</f>
        <v>4</v>
      </c>
      <c r="F30" s="10" t="s">
        <v>15</v>
      </c>
      <c r="G30" s="10" t="str">
        <f t="shared" si="9"/>
        <v>Blank</v>
      </c>
      <c r="H30" s="61" t="s">
        <v>15</v>
      </c>
    </row>
    <row r="31" spans="1:8">
      <c r="A31" s="46"/>
      <c r="B31" s="10" t="s">
        <v>44</v>
      </c>
      <c r="C31" s="10" t="s">
        <v>15</v>
      </c>
      <c r="D31" s="10" t="str">
        <f>Weighing!G31</f>
        <v>Blank</v>
      </c>
      <c r="E31">
        <f>Weighing!J31</f>
        <v>4.0099999999999909</v>
      </c>
      <c r="F31" s="10" t="s">
        <v>15</v>
      </c>
      <c r="G31" s="10" t="str">
        <f t="shared" si="9"/>
        <v>Blank</v>
      </c>
      <c r="H31" s="61" t="s">
        <v>15</v>
      </c>
    </row>
    <row r="32" spans="1:8">
      <c r="A32" s="46" t="s">
        <v>45</v>
      </c>
      <c r="B32" s="10" t="s">
        <v>46</v>
      </c>
      <c r="C32" s="10" t="s">
        <v>11</v>
      </c>
      <c r="D32">
        <v>0.3982</v>
      </c>
      <c r="E32">
        <v>3.99</v>
      </c>
      <c r="F32">
        <f>E32/D32</f>
        <v>10.020090406830739</v>
      </c>
      <c r="G32">
        <v>2.65</v>
      </c>
      <c r="H32" s="60">
        <f>((6*D32)/(G32*0.0001125*1000000))/(E32/1000000)</f>
        <v>2008.5433710061316</v>
      </c>
    </row>
    <row r="33" spans="1:8">
      <c r="A33" s="46"/>
      <c r="B33" s="10" t="s">
        <v>47</v>
      </c>
      <c r="C33" s="10" t="s">
        <v>11</v>
      </c>
      <c r="D33">
        <v>0.39810000000000001</v>
      </c>
      <c r="E33">
        <v>3.99</v>
      </c>
      <c r="F33">
        <f t="shared" ref="F33:F34" si="14">E33/D33</f>
        <v>10.022607385079127</v>
      </c>
      <c r="G33">
        <v>2.65</v>
      </c>
      <c r="H33" s="60">
        <f t="shared" ref="H33:H34" si="15">((6*D33)/(G33*0.0001125*1000000))/(E33/1000000)</f>
        <v>2008.0389653378732</v>
      </c>
    </row>
    <row r="34" spans="1:8">
      <c r="A34" s="46"/>
      <c r="B34" s="10" t="s">
        <v>48</v>
      </c>
      <c r="C34" s="10" t="s">
        <v>11</v>
      </c>
      <c r="D34">
        <v>0.39910000000000001</v>
      </c>
      <c r="E34">
        <v>4</v>
      </c>
      <c r="F34">
        <f t="shared" si="14"/>
        <v>10.022550739163117</v>
      </c>
      <c r="G34">
        <v>2.65</v>
      </c>
      <c r="H34" s="60">
        <f t="shared" si="15"/>
        <v>2008.050314465409</v>
      </c>
    </row>
    <row r="35" spans="1:8">
      <c r="A35" s="46"/>
      <c r="B35" s="10" t="s">
        <v>49</v>
      </c>
      <c r="C35" s="10" t="s">
        <v>15</v>
      </c>
      <c r="D35" t="s">
        <v>15</v>
      </c>
      <c r="E35">
        <v>4.01</v>
      </c>
      <c r="F35" s="10" t="s">
        <v>15</v>
      </c>
      <c r="G35" s="10" t="s">
        <v>15</v>
      </c>
      <c r="H35" s="61" t="s">
        <v>15</v>
      </c>
    </row>
    <row r="36" spans="1:8">
      <c r="A36" s="46"/>
      <c r="B36" s="10" t="s">
        <v>50</v>
      </c>
      <c r="C36" s="10" t="s">
        <v>15</v>
      </c>
      <c r="D36" t="s">
        <v>15</v>
      </c>
      <c r="E36">
        <v>4</v>
      </c>
      <c r="F36" s="10" t="s">
        <v>15</v>
      </c>
      <c r="G36" s="10" t="s">
        <v>15</v>
      </c>
      <c r="H36" s="61" t="s">
        <v>15</v>
      </c>
    </row>
    <row r="37" spans="1:8">
      <c r="A37" s="46"/>
      <c r="B37" s="10" t="s">
        <v>51</v>
      </c>
      <c r="C37" s="10" t="s">
        <v>11</v>
      </c>
      <c r="D37">
        <v>0.39639999999999997</v>
      </c>
      <c r="E37">
        <v>4</v>
      </c>
      <c r="F37">
        <f>E37/D37</f>
        <v>10.090817356205854</v>
      </c>
      <c r="G37">
        <v>2.65</v>
      </c>
      <c r="H37" s="60">
        <f>((6*D37)/(G37*0.0001125*1000000))/(E37/1000000)</f>
        <v>1994.4654088050315</v>
      </c>
    </row>
    <row r="38" spans="1:8">
      <c r="A38" s="46"/>
      <c r="B38" s="10" t="s">
        <v>52</v>
      </c>
      <c r="C38" s="10" t="s">
        <v>11</v>
      </c>
      <c r="D38">
        <v>0.3926</v>
      </c>
      <c r="E38">
        <v>3.98</v>
      </c>
      <c r="F38">
        <f t="shared" ref="F38:F39" si="16">E38/D38</f>
        <v>10.137544574630667</v>
      </c>
      <c r="G38">
        <v>2.65</v>
      </c>
      <c r="H38" s="60">
        <f t="shared" ref="H38:H39" si="17">((6*D38)/(G38*0.0001125*1000000))/(E38/1000000)</f>
        <v>1985.2722733162666</v>
      </c>
    </row>
    <row r="39" spans="1:8">
      <c r="A39" s="46"/>
      <c r="B39" s="10" t="s">
        <v>53</v>
      </c>
      <c r="C39" s="10" t="s">
        <v>11</v>
      </c>
      <c r="D39">
        <v>0.39739999999999998</v>
      </c>
      <c r="E39">
        <v>4</v>
      </c>
      <c r="F39">
        <f t="shared" si="16"/>
        <v>10.065425264217414</v>
      </c>
      <c r="G39">
        <v>2.65</v>
      </c>
      <c r="H39" s="60">
        <f t="shared" si="17"/>
        <v>1999.4968553459116</v>
      </c>
    </row>
    <row r="40" spans="1:8">
      <c r="A40" s="46"/>
      <c r="B40" s="10" t="s">
        <v>54</v>
      </c>
      <c r="C40" s="10" t="s">
        <v>15</v>
      </c>
      <c r="D40" t="s">
        <v>15</v>
      </c>
      <c r="E40">
        <v>3.99</v>
      </c>
      <c r="F40" s="10" t="s">
        <v>15</v>
      </c>
      <c r="G40" s="10" t="s">
        <v>15</v>
      </c>
      <c r="H40" s="61" t="s">
        <v>15</v>
      </c>
    </row>
    <row r="41" spans="1:8">
      <c r="A41" s="46"/>
      <c r="B41" s="10" t="s">
        <v>55</v>
      </c>
      <c r="C41" s="10" t="s">
        <v>15</v>
      </c>
      <c r="D41" t="s">
        <v>15</v>
      </c>
      <c r="E41">
        <v>3.98</v>
      </c>
      <c r="F41" s="10" t="s">
        <v>15</v>
      </c>
      <c r="G41" s="10" t="s">
        <v>15</v>
      </c>
      <c r="H41" s="61" t="s">
        <v>15</v>
      </c>
    </row>
    <row r="42" spans="1:8">
      <c r="A42" s="46" t="s">
        <v>56</v>
      </c>
      <c r="B42" s="10" t="s">
        <v>57</v>
      </c>
      <c r="C42" s="10" t="s">
        <v>11</v>
      </c>
      <c r="D42">
        <v>0.39379999999999998</v>
      </c>
      <c r="E42">
        <v>4</v>
      </c>
      <c r="F42">
        <f>E42/D42</f>
        <v>10.15744032503809</v>
      </c>
      <c r="G42">
        <v>2.65</v>
      </c>
      <c r="H42" s="60">
        <f>((6*D42)/(G42*0.0001125*1000000))/(E42/1000000)</f>
        <v>1981.3836477987425</v>
      </c>
    </row>
    <row r="43" spans="1:8">
      <c r="A43" s="46"/>
      <c r="B43" s="10" t="s">
        <v>58</v>
      </c>
      <c r="C43" s="10" t="s">
        <v>11</v>
      </c>
      <c r="D43">
        <v>0.39889999999999998</v>
      </c>
      <c r="E43">
        <v>4</v>
      </c>
      <c r="F43">
        <f t="shared" ref="F43:F44" si="18">E43/D43</f>
        <v>10.027575833542242</v>
      </c>
      <c r="G43">
        <v>2.65</v>
      </c>
      <c r="H43" s="60">
        <f t="shared" ref="H43:H44" si="19">((6*D43)/(G43*0.0001125*1000000))/(E43/1000000)</f>
        <v>2007.0440251572327</v>
      </c>
    </row>
    <row r="44" spans="1:8">
      <c r="A44" s="46"/>
      <c r="B44" s="10" t="s">
        <v>59</v>
      </c>
      <c r="C44" s="10" t="s">
        <v>11</v>
      </c>
      <c r="D44">
        <v>0.3997</v>
      </c>
      <c r="E44">
        <v>4</v>
      </c>
      <c r="F44">
        <f t="shared" si="18"/>
        <v>10.007505629221917</v>
      </c>
      <c r="G44">
        <v>2.65</v>
      </c>
      <c r="H44" s="60">
        <f t="shared" si="19"/>
        <v>2011.0691823899374</v>
      </c>
    </row>
    <row r="45" spans="1:8">
      <c r="A45" s="46"/>
      <c r="B45" s="10" t="s">
        <v>60</v>
      </c>
      <c r="C45" s="10" t="s">
        <v>15</v>
      </c>
      <c r="D45" t="s">
        <v>15</v>
      </c>
      <c r="E45">
        <v>3.9800000000000182</v>
      </c>
      <c r="F45" s="10" t="s">
        <v>15</v>
      </c>
      <c r="G45" s="10" t="s">
        <v>15</v>
      </c>
      <c r="H45" s="61" t="s">
        <v>15</v>
      </c>
    </row>
    <row r="46" spans="1:8">
      <c r="A46" s="46"/>
      <c r="B46" s="10" t="s">
        <v>61</v>
      </c>
      <c r="C46" s="10" t="s">
        <v>15</v>
      </c>
      <c r="D46" t="s">
        <v>15</v>
      </c>
      <c r="E46">
        <v>4</v>
      </c>
      <c r="F46" s="10" t="s">
        <v>15</v>
      </c>
      <c r="G46" s="10" t="s">
        <v>15</v>
      </c>
      <c r="H46" s="61" t="s">
        <v>15</v>
      </c>
    </row>
    <row r="47" spans="1:8">
      <c r="A47" s="46"/>
      <c r="B47" s="10" t="s">
        <v>62</v>
      </c>
      <c r="C47" s="10" t="s">
        <v>11</v>
      </c>
      <c r="D47">
        <v>0.39700000000000002</v>
      </c>
      <c r="E47">
        <v>3.9799999999999898</v>
      </c>
      <c r="F47">
        <f>E47/D47</f>
        <v>10.025188916876548</v>
      </c>
      <c r="G47">
        <v>2.65</v>
      </c>
      <c r="H47" s="60">
        <f>((6*D47)/(G47*0.0001125*1000000))/(E47/1000000)</f>
        <v>2007.5218861603666</v>
      </c>
    </row>
    <row r="48" spans="1:8">
      <c r="A48" s="46"/>
      <c r="B48" s="10" t="s">
        <v>63</v>
      </c>
      <c r="C48" s="10" t="s">
        <v>11</v>
      </c>
      <c r="D48">
        <v>0.39710000000000001</v>
      </c>
      <c r="E48">
        <v>3.9800000000000182</v>
      </c>
      <c r="F48">
        <f t="shared" ref="F48:F49" si="20">E48/D48</f>
        <v>10.02266431629317</v>
      </c>
      <c r="G48">
        <v>2.65</v>
      </c>
      <c r="H48" s="60">
        <f t="shared" ref="H48:H49" si="21">((6*D48)/(G48*0.0001125*1000000))/(E48/1000000)</f>
        <v>2008.0275591795364</v>
      </c>
    </row>
    <row r="49" spans="1:8">
      <c r="A49" s="46"/>
      <c r="B49" s="10" t="s">
        <v>64</v>
      </c>
      <c r="C49" s="10" t="s">
        <v>11</v>
      </c>
      <c r="D49">
        <v>0.39810000000000001</v>
      </c>
      <c r="E49">
        <v>4</v>
      </c>
      <c r="F49">
        <f t="shared" si="20"/>
        <v>10.04772670183371</v>
      </c>
      <c r="G49">
        <v>2.65</v>
      </c>
      <c r="H49" s="60">
        <f t="shared" si="21"/>
        <v>2003.0188679245284</v>
      </c>
    </row>
    <row r="50" spans="1:8">
      <c r="A50" s="46"/>
      <c r="B50" s="10" t="s">
        <v>65</v>
      </c>
      <c r="C50" s="10" t="s">
        <v>15</v>
      </c>
      <c r="D50" t="s">
        <v>15</v>
      </c>
      <c r="E50">
        <v>3.9800000000000182</v>
      </c>
      <c r="F50" s="10" t="s">
        <v>15</v>
      </c>
      <c r="G50" s="10" t="s">
        <v>15</v>
      </c>
      <c r="H50" s="61" t="s">
        <v>15</v>
      </c>
    </row>
    <row r="51" spans="1:8">
      <c r="A51" s="46"/>
      <c r="B51" s="10" t="s">
        <v>66</v>
      </c>
      <c r="C51" s="10" t="s">
        <v>15</v>
      </c>
      <c r="D51" t="s">
        <v>15</v>
      </c>
      <c r="E51">
        <v>3.9900000000000091</v>
      </c>
      <c r="F51" s="10" t="s">
        <v>15</v>
      </c>
      <c r="G51" s="10" t="s">
        <v>15</v>
      </c>
      <c r="H51" s="61" t="s">
        <v>15</v>
      </c>
    </row>
  </sheetData>
  <mergeCells count="5">
    <mergeCell ref="A2:A11"/>
    <mergeCell ref="A12:A21"/>
    <mergeCell ref="A22:A31"/>
    <mergeCell ref="A32:A41"/>
    <mergeCell ref="A42:A5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abSelected="1" workbookViewId="0">
      <selection activeCell="E4" sqref="E4"/>
    </sheetView>
  </sheetViews>
  <sheetFormatPr defaultRowHeight="15"/>
  <cols>
    <col min="1" max="1" width="12.28515625" customWidth="1"/>
    <col min="2" max="2" width="11.85546875" customWidth="1"/>
    <col min="3" max="5" width="23.5703125" customWidth="1"/>
  </cols>
  <sheetData>
    <row r="1" spans="1:5" ht="39">
      <c r="A1" s="12" t="s">
        <v>69</v>
      </c>
      <c r="B1" s="12" t="s">
        <v>70</v>
      </c>
      <c r="C1" s="12" t="s">
        <v>71</v>
      </c>
      <c r="D1" s="12" t="s">
        <v>72</v>
      </c>
      <c r="E1" s="12" t="s">
        <v>137</v>
      </c>
    </row>
    <row r="2" spans="1:5" ht="29.25" customHeight="1">
      <c r="A2" s="7" t="s">
        <v>73</v>
      </c>
      <c r="B2" s="7">
        <v>70</v>
      </c>
      <c r="C2" s="7" t="str">
        <f>"16/12/2016   12:55"</f>
        <v>16/12/2016   12:55</v>
      </c>
      <c r="D2" s="7" t="str">
        <f>"16/12/2016   17:10"</f>
        <v>16/12/2016   17:10</v>
      </c>
      <c r="E2" s="17" t="str">
        <f>"13/01/2017    12:00"</f>
        <v>13/01/2017    12:00</v>
      </c>
    </row>
    <row r="3" spans="1:5" ht="29.25" customHeight="1">
      <c r="A3" s="7" t="s">
        <v>73</v>
      </c>
      <c r="B3" s="7">
        <v>80</v>
      </c>
      <c r="C3" s="7" t="str">
        <f>"16/12/2016   13:10"</f>
        <v>16/12/2016   13:10</v>
      </c>
      <c r="D3" s="7" t="str">
        <f>"16/12/2016   17:10"</f>
        <v>16/12/2016   17:10</v>
      </c>
      <c r="E3" s="17" t="str">
        <f>"13/01/2017    14:05"</f>
        <v>13/01/2017    14:05</v>
      </c>
    </row>
    <row r="4" spans="1:5" ht="29.25" customHeight="1">
      <c r="A4" s="7" t="s">
        <v>74</v>
      </c>
      <c r="B4" s="7">
        <v>70</v>
      </c>
      <c r="C4" s="17" t="str">
        <f>"11/01/2017    18:00"</f>
        <v>11/01/2017    18:00</v>
      </c>
      <c r="D4" s="17" t="str">
        <f>"12/01/2017    09:00"</f>
        <v>12/01/2017    09:00</v>
      </c>
      <c r="E4" s="17" t="str">
        <f>"12/01/2017    18:00"</f>
        <v>12/01/2017    18:00</v>
      </c>
    </row>
    <row r="5" spans="1:5" ht="29.25" customHeight="1">
      <c r="A5" s="7" t="s">
        <v>74</v>
      </c>
      <c r="B5" s="7">
        <v>80</v>
      </c>
      <c r="C5" s="17" t="str">
        <f>"11/01/2017    19:00"</f>
        <v>11/01/2017    19:00</v>
      </c>
      <c r="D5" s="17" t="str">
        <f>"12/01/2017    09:00"</f>
        <v>12/01/2017    09:00</v>
      </c>
      <c r="E5" s="17" t="str">
        <f>"12/01/2017    19:00"</f>
        <v>12/01/2017    19:00</v>
      </c>
    </row>
    <row r="6" spans="1:5" ht="29.25" customHeight="1">
      <c r="A6" s="7" t="s">
        <v>75</v>
      </c>
      <c r="B6" s="7">
        <v>70</v>
      </c>
      <c r="C6" s="17" t="str">
        <f>"12/01/2017    12:00"</f>
        <v>12/01/2017    12:00</v>
      </c>
      <c r="D6" s="17" t="str">
        <f>"12/01/2017    14:00"</f>
        <v>12/01/2017    14:00</v>
      </c>
      <c r="E6" s="17" t="str">
        <f>"12/01/2017    18:00"</f>
        <v>12/01/2017    18:00</v>
      </c>
    </row>
    <row r="7" spans="1:5" ht="29.25" customHeight="1">
      <c r="A7" s="7" t="s">
        <v>75</v>
      </c>
      <c r="B7" s="7">
        <v>80</v>
      </c>
      <c r="C7" s="17" t="str">
        <f>"12/01/2017    13:00"</f>
        <v>12/01/2017    13:00</v>
      </c>
      <c r="D7" s="17" t="str">
        <f>"12/01/2017    15:00"</f>
        <v>12/01/2017    15:00</v>
      </c>
      <c r="E7" s="17" t="str">
        <f>"12/01/2017    19:00"</f>
        <v>12/01/2017    19:00</v>
      </c>
    </row>
    <row r="8" spans="1:5" ht="29.25" customHeight="1">
      <c r="A8" s="7" t="s">
        <v>76</v>
      </c>
      <c r="B8" s="7">
        <v>70</v>
      </c>
      <c r="C8" s="7" t="str">
        <f>"30/12/2016   16:10"</f>
        <v>30/12/2016   16:10</v>
      </c>
      <c r="D8" s="7" t="str">
        <f>"30/12/2016   18:10"</f>
        <v>30/12/2016   18:10</v>
      </c>
      <c r="E8" s="17" t="str">
        <f>"13/01/2017    12:00"</f>
        <v>13/01/2017    12:00</v>
      </c>
    </row>
    <row r="9" spans="1:5" ht="29.25" customHeight="1">
      <c r="A9" s="7" t="s">
        <v>76</v>
      </c>
      <c r="B9" s="7">
        <v>80</v>
      </c>
      <c r="C9" s="7" t="str">
        <f>"30/12/2016   16:20"</f>
        <v>30/12/2016   16:20</v>
      </c>
      <c r="D9" s="7" t="str">
        <f>"30/12/2016   18:20"</f>
        <v>30/12/2016   18:20</v>
      </c>
      <c r="E9" s="17" t="str">
        <f>"13/01/2017    14:05"</f>
        <v>13/01/2017    14:05</v>
      </c>
    </row>
    <row r="10" spans="1:5" ht="29.25" customHeight="1">
      <c r="A10" s="7" t="s">
        <v>77</v>
      </c>
      <c r="B10" s="7">
        <v>70</v>
      </c>
      <c r="C10" s="17" t="str">
        <f>"06/01/2017    11:30"</f>
        <v>06/01/2017    11:30</v>
      </c>
      <c r="D10" s="17" t="str">
        <f>"06/01/2017    16:00"</f>
        <v>06/01/2017    16:00</v>
      </c>
      <c r="E10" s="17" t="str">
        <f>"13/01/2017    12:00"</f>
        <v>13/01/2017    12:00</v>
      </c>
    </row>
    <row r="11" spans="1:5" ht="29.25" customHeight="1">
      <c r="A11" s="7" t="s">
        <v>77</v>
      </c>
      <c r="B11" s="7">
        <v>80</v>
      </c>
      <c r="C11" s="17" t="str">
        <f>"06/01/2017    11:35"</f>
        <v>06/01/2017    11:35</v>
      </c>
      <c r="D11" s="17" t="str">
        <f>"06/01/2017    16:00"</f>
        <v>06/01/2017    16:00</v>
      </c>
      <c r="E11" s="17" t="str">
        <f>"13/01/2017    14:05"</f>
        <v>13/01/2017    14:05</v>
      </c>
    </row>
  </sheetData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4"/>
  <sheetViews>
    <sheetView zoomScaleNormal="100" workbookViewId="0">
      <selection activeCell="B21" sqref="B21"/>
    </sheetView>
  </sheetViews>
  <sheetFormatPr defaultRowHeight="15"/>
  <cols>
    <col min="1" max="1" width="14.5703125" bestFit="1" customWidth="1"/>
    <col min="2" max="2" width="14.7109375" customWidth="1"/>
    <col min="3" max="3" width="26.28515625" customWidth="1"/>
    <col min="4" max="4" width="32" bestFit="1" customWidth="1"/>
    <col min="5" max="5" width="13.140625" customWidth="1"/>
    <col min="6" max="6" width="16.42578125" bestFit="1" customWidth="1"/>
    <col min="7" max="7" width="13.5703125" customWidth="1"/>
    <col min="9" max="9" width="0" hidden="1" customWidth="1"/>
  </cols>
  <sheetData>
    <row r="1" spans="1:3">
      <c r="A1" s="2" t="s">
        <v>78</v>
      </c>
      <c r="C1" s="8"/>
    </row>
    <row r="2" spans="1:3" ht="26.25">
      <c r="A2" s="12" t="s">
        <v>79</v>
      </c>
      <c r="B2" s="3" t="s">
        <v>80</v>
      </c>
      <c r="C2" s="3" t="s">
        <v>81</v>
      </c>
    </row>
    <row r="3" spans="1:3">
      <c r="A3" s="51" t="s">
        <v>73</v>
      </c>
      <c r="B3" s="4" t="s">
        <v>82</v>
      </c>
      <c r="C3" s="49">
        <v>42720</v>
      </c>
    </row>
    <row r="4" spans="1:3">
      <c r="A4" s="51"/>
      <c r="B4" s="4" t="s">
        <v>83</v>
      </c>
      <c r="C4" s="50"/>
    </row>
    <row r="5" spans="1:3">
      <c r="A5" s="51" t="s">
        <v>74</v>
      </c>
      <c r="B5" s="4" t="s">
        <v>82</v>
      </c>
      <c r="C5" s="49">
        <v>42746</v>
      </c>
    </row>
    <row r="6" spans="1:3">
      <c r="A6" s="51"/>
      <c r="B6" s="4" t="s">
        <v>83</v>
      </c>
      <c r="C6" s="50"/>
    </row>
    <row r="7" spans="1:3">
      <c r="A7" s="51" t="s">
        <v>75</v>
      </c>
      <c r="B7" s="4" t="s">
        <v>82</v>
      </c>
      <c r="C7" s="49">
        <v>42747</v>
      </c>
    </row>
    <row r="8" spans="1:3">
      <c r="A8" s="51"/>
      <c r="B8" s="4" t="s">
        <v>83</v>
      </c>
      <c r="C8" s="50"/>
    </row>
    <row r="9" spans="1:3">
      <c r="A9" s="51" t="s">
        <v>76</v>
      </c>
      <c r="B9" s="4" t="s">
        <v>82</v>
      </c>
      <c r="C9" s="49">
        <v>42734</v>
      </c>
    </row>
    <row r="10" spans="1:3">
      <c r="A10" s="51"/>
      <c r="B10" s="4" t="s">
        <v>83</v>
      </c>
      <c r="C10" s="50"/>
    </row>
    <row r="11" spans="1:3">
      <c r="A11" s="51" t="s">
        <v>77</v>
      </c>
      <c r="B11" s="4" t="s">
        <v>82</v>
      </c>
      <c r="C11" s="49">
        <v>42741</v>
      </c>
    </row>
    <row r="12" spans="1:3">
      <c r="A12" s="51"/>
      <c r="B12" s="4" t="s">
        <v>83</v>
      </c>
      <c r="C12" s="50"/>
    </row>
    <row r="13" spans="1:3">
      <c r="A13" s="47" t="s">
        <v>84</v>
      </c>
      <c r="B13" s="4" t="s">
        <v>85</v>
      </c>
      <c r="C13" s="49">
        <v>42747</v>
      </c>
    </row>
    <row r="14" spans="1:3">
      <c r="A14" s="48"/>
      <c r="B14" s="4" t="s">
        <v>83</v>
      </c>
      <c r="C14" s="50"/>
    </row>
    <row r="15" spans="1:3">
      <c r="A15" s="47" t="s">
        <v>86</v>
      </c>
      <c r="B15" s="4" t="s">
        <v>85</v>
      </c>
      <c r="C15" s="49">
        <v>42748</v>
      </c>
    </row>
    <row r="16" spans="1:3">
      <c r="A16" s="48"/>
      <c r="B16" s="4" t="s">
        <v>83</v>
      </c>
      <c r="C16" s="50"/>
    </row>
    <row r="18" spans="1:9">
      <c r="A18" s="6" t="s">
        <v>87</v>
      </c>
    </row>
    <row r="20" spans="1:9">
      <c r="A20" s="2" t="s">
        <v>88</v>
      </c>
      <c r="B20" s="5" t="s">
        <v>89</v>
      </c>
      <c r="C20" t="s">
        <v>73</v>
      </c>
      <c r="D20" s="8" t="s">
        <v>90</v>
      </c>
      <c r="E20" s="1">
        <v>42720</v>
      </c>
      <c r="F20" s="8" t="s">
        <v>91</v>
      </c>
      <c r="G20" t="s">
        <v>92</v>
      </c>
    </row>
    <row r="21" spans="1:9" ht="51.75">
      <c r="A21" s="12" t="s">
        <v>93</v>
      </c>
      <c r="B21" s="3" t="s">
        <v>94</v>
      </c>
      <c r="C21" s="12" t="s">
        <v>95</v>
      </c>
      <c r="D21" s="3" t="s">
        <v>96</v>
      </c>
      <c r="E21" s="12" t="s">
        <v>95</v>
      </c>
      <c r="F21" s="12" t="s">
        <v>97</v>
      </c>
      <c r="G21" s="12" t="s">
        <v>95</v>
      </c>
      <c r="I21">
        <v>0.99839999999999995</v>
      </c>
    </row>
    <row r="22" spans="1:9">
      <c r="A22" s="4">
        <v>1</v>
      </c>
      <c r="B22" s="4">
        <v>5.0316999999999998</v>
      </c>
      <c r="C22" s="7">
        <v>19</v>
      </c>
      <c r="D22" s="4">
        <v>2.4973000000000001</v>
      </c>
      <c r="E22" s="7">
        <v>19.100000000000001</v>
      </c>
      <c r="F22" s="4">
        <v>0.51100000000000001</v>
      </c>
      <c r="G22" s="7">
        <v>19.100000000000001</v>
      </c>
      <c r="I22">
        <v>0.99839999999999995</v>
      </c>
    </row>
    <row r="23" spans="1:9">
      <c r="A23" s="4">
        <v>2</v>
      </c>
      <c r="B23" s="4">
        <v>4.9837999999999996</v>
      </c>
      <c r="C23" s="7">
        <v>19.100000000000001</v>
      </c>
      <c r="D23" s="4">
        <v>2.4952999999999999</v>
      </c>
      <c r="E23" s="7">
        <v>19.100000000000001</v>
      </c>
      <c r="F23" s="4">
        <v>0.50649999999999995</v>
      </c>
      <c r="G23" s="7">
        <v>19.100000000000001</v>
      </c>
    </row>
    <row r="24" spans="1:9">
      <c r="A24" s="4">
        <v>3</v>
      </c>
      <c r="B24" s="4">
        <v>4.9816000000000003</v>
      </c>
      <c r="C24" s="7">
        <v>19.100000000000001</v>
      </c>
      <c r="D24" s="4">
        <v>2.4975999999999998</v>
      </c>
      <c r="E24" s="7">
        <v>19.100000000000001</v>
      </c>
      <c r="F24" s="4">
        <v>0.49959999999999999</v>
      </c>
      <c r="G24" s="7">
        <v>19.100000000000001</v>
      </c>
    </row>
    <row r="25" spans="1:9">
      <c r="A25" s="4">
        <v>4</v>
      </c>
      <c r="B25" s="4">
        <v>4.9814999999999996</v>
      </c>
      <c r="C25" s="7">
        <v>19.100000000000001</v>
      </c>
      <c r="D25" s="4">
        <v>2.5156000000000001</v>
      </c>
      <c r="E25" s="7">
        <v>19.100000000000001</v>
      </c>
      <c r="F25" s="4">
        <v>0.51300000000000001</v>
      </c>
      <c r="G25" s="7">
        <v>19.100000000000001</v>
      </c>
    </row>
    <row r="26" spans="1:9">
      <c r="A26" s="4">
        <v>5</v>
      </c>
      <c r="B26" s="4">
        <v>4.9909999999999997</v>
      </c>
      <c r="C26" s="7">
        <v>19.100000000000001</v>
      </c>
      <c r="D26" s="4">
        <v>2.4929999999999999</v>
      </c>
      <c r="E26" s="7">
        <v>19.100000000000001</v>
      </c>
      <c r="F26" s="4">
        <v>0.49869999999999998</v>
      </c>
      <c r="G26" s="7">
        <v>19.100000000000001</v>
      </c>
    </row>
    <row r="27" spans="1:9">
      <c r="A27" s="4" t="s">
        <v>98</v>
      </c>
      <c r="B27" s="4">
        <f>AVERAGE(B22:B26)</f>
        <v>4.9939200000000001</v>
      </c>
      <c r="C27" s="4">
        <f t="shared" ref="C27:G27" si="0">AVERAGE(C22:C26)</f>
        <v>19.080000000000002</v>
      </c>
      <c r="D27" s="4">
        <f t="shared" si="0"/>
        <v>2.4997600000000002</v>
      </c>
      <c r="E27" s="4">
        <f t="shared" si="0"/>
        <v>19.100000000000001</v>
      </c>
      <c r="F27" s="4">
        <f t="shared" si="0"/>
        <v>0.50575999999999999</v>
      </c>
      <c r="G27" s="4">
        <f t="shared" si="0"/>
        <v>19.100000000000001</v>
      </c>
    </row>
    <row r="28" spans="1:9">
      <c r="A28" s="4" t="s">
        <v>99</v>
      </c>
      <c r="B28" s="4">
        <f>(B27/(5*I21))*100</f>
        <v>100.03846153846155</v>
      </c>
      <c r="C28" s="7"/>
      <c r="D28" s="4">
        <f>(D27/(2.5*I22))*100</f>
        <v>100.15064102564104</v>
      </c>
      <c r="E28" s="7"/>
      <c r="F28" s="4">
        <f>(F27/(0.5*I22))*100</f>
        <v>101.31410256410255</v>
      </c>
      <c r="G28" s="7"/>
    </row>
    <row r="29" spans="1:9">
      <c r="A29" s="4" t="s">
        <v>100</v>
      </c>
      <c r="B29" s="4">
        <f>STDEV(B22:B26)</f>
        <v>2.1472703602481002E-2</v>
      </c>
      <c r="C29" s="4"/>
      <c r="D29" s="4">
        <f t="shared" ref="D29" si="1">STDEV(D22:D26)</f>
        <v>9.0445010918237655E-3</v>
      </c>
      <c r="E29" s="4"/>
      <c r="F29" s="4">
        <f t="shared" ref="F29" si="2">STDEV(F22:F26)</f>
        <v>6.4848284480007769E-3</v>
      </c>
      <c r="G29" s="4"/>
    </row>
    <row r="30" spans="1:9">
      <c r="A30" s="4" t="s">
        <v>101</v>
      </c>
      <c r="B30" s="4">
        <f>(B29/B27)*100</f>
        <v>0.42997692398919085</v>
      </c>
      <c r="C30" s="4"/>
      <c r="D30" s="4">
        <f t="shared" ref="D30" si="3">(D29/D27)*100</f>
        <v>0.36181477789162819</v>
      </c>
      <c r="E30" s="4"/>
      <c r="F30" s="4">
        <f t="shared" ref="F30" si="4">(F29/F27)*100</f>
        <v>1.2821948054414696</v>
      </c>
      <c r="G30" s="4"/>
    </row>
    <row r="32" spans="1:9">
      <c r="A32" s="2" t="s">
        <v>88</v>
      </c>
      <c r="B32" s="5" t="s">
        <v>89</v>
      </c>
      <c r="C32" t="s">
        <v>74</v>
      </c>
      <c r="D32" s="8" t="s">
        <v>90</v>
      </c>
      <c r="E32" s="1">
        <v>42746</v>
      </c>
      <c r="F32" s="8" t="s">
        <v>91</v>
      </c>
      <c r="G32" t="s">
        <v>92</v>
      </c>
    </row>
    <row r="33" spans="1:9" ht="51.75">
      <c r="A33" s="12" t="s">
        <v>93</v>
      </c>
      <c r="B33" s="3" t="s">
        <v>94</v>
      </c>
      <c r="C33" s="12" t="s">
        <v>95</v>
      </c>
      <c r="D33" s="3" t="s">
        <v>96</v>
      </c>
      <c r="E33" s="12" t="s">
        <v>95</v>
      </c>
      <c r="F33" s="12" t="s">
        <v>97</v>
      </c>
      <c r="G33" s="12" t="s">
        <v>95</v>
      </c>
      <c r="I33">
        <v>0.99819999999999998</v>
      </c>
    </row>
    <row r="34" spans="1:9">
      <c r="A34" s="4">
        <v>1</v>
      </c>
      <c r="B34" s="4">
        <v>4.9893999999999998</v>
      </c>
      <c r="C34" s="7">
        <v>19.8</v>
      </c>
      <c r="D34" s="4">
        <v>2.5430999999999999</v>
      </c>
      <c r="E34" s="7">
        <v>19.8</v>
      </c>
      <c r="F34" s="4">
        <v>0.50490000000000002</v>
      </c>
      <c r="G34" s="7">
        <v>19.899999999999999</v>
      </c>
      <c r="I34">
        <v>0.99819999999999998</v>
      </c>
    </row>
    <row r="35" spans="1:9">
      <c r="A35" s="4">
        <v>2</v>
      </c>
      <c r="B35" s="4">
        <v>4.9897</v>
      </c>
      <c r="C35" s="7">
        <v>19.8</v>
      </c>
      <c r="D35" s="4">
        <v>2.4969000000000001</v>
      </c>
      <c r="E35" s="7">
        <v>19.8</v>
      </c>
      <c r="F35" s="4">
        <v>0.51229999999999998</v>
      </c>
      <c r="G35" s="7">
        <v>19.899999999999999</v>
      </c>
    </row>
    <row r="36" spans="1:9">
      <c r="A36" s="4">
        <v>3</v>
      </c>
      <c r="B36" s="4">
        <v>4.9850000000000003</v>
      </c>
      <c r="C36" s="7">
        <v>19.8</v>
      </c>
      <c r="D36" s="4">
        <v>2.4780000000000002</v>
      </c>
      <c r="E36" s="7">
        <v>19.899999999999999</v>
      </c>
      <c r="F36" s="4">
        <v>0.50609999999999999</v>
      </c>
      <c r="G36" s="7">
        <v>19.899999999999999</v>
      </c>
    </row>
    <row r="37" spans="1:9">
      <c r="A37" s="4">
        <v>4</v>
      </c>
      <c r="B37" s="4">
        <v>5.0068000000000001</v>
      </c>
      <c r="C37" s="7">
        <v>19.8</v>
      </c>
      <c r="D37" s="4">
        <v>2.4815999999999998</v>
      </c>
      <c r="E37" s="7">
        <v>19.899999999999999</v>
      </c>
      <c r="F37" s="4">
        <v>0.50329999999999997</v>
      </c>
      <c r="G37" s="7">
        <v>19.899999999999999</v>
      </c>
    </row>
    <row r="38" spans="1:9">
      <c r="A38" s="4">
        <v>5</v>
      </c>
      <c r="B38" s="4">
        <v>4.9985999999999997</v>
      </c>
      <c r="C38" s="7">
        <v>19.8</v>
      </c>
      <c r="D38" s="4">
        <v>2.4868000000000001</v>
      </c>
      <c r="E38" s="7">
        <v>19.899999999999999</v>
      </c>
      <c r="F38" s="4">
        <v>0.51100000000000001</v>
      </c>
      <c r="G38" s="7">
        <v>19.899999999999999</v>
      </c>
    </row>
    <row r="39" spans="1:9">
      <c r="A39" s="4" t="s">
        <v>98</v>
      </c>
      <c r="B39" s="4">
        <f t="shared" ref="B39:G39" si="5">AVERAGE(B34:B38)</f>
        <v>4.9939</v>
      </c>
      <c r="C39" s="4">
        <f t="shared" si="5"/>
        <v>19.8</v>
      </c>
      <c r="D39" s="4">
        <f t="shared" si="5"/>
        <v>2.4972800000000004</v>
      </c>
      <c r="E39" s="4">
        <f t="shared" si="5"/>
        <v>19.860000000000003</v>
      </c>
      <c r="F39" s="4">
        <f t="shared" si="5"/>
        <v>0.50751999999999997</v>
      </c>
      <c r="G39" s="4">
        <f t="shared" si="5"/>
        <v>19.899999999999999</v>
      </c>
    </row>
    <row r="40" spans="1:9">
      <c r="A40" s="4" t="s">
        <v>99</v>
      </c>
      <c r="B40" s="4">
        <f>(B39/(5*I33))*100</f>
        <v>100.05810458825889</v>
      </c>
      <c r="C40" s="7"/>
      <c r="D40" s="4">
        <f>(D39/(2.5*I34))*100</f>
        <v>100.07132839110402</v>
      </c>
      <c r="E40" s="7"/>
      <c r="F40" s="4">
        <f>(F39/(0.5*I34))*100</f>
        <v>101.68703666599879</v>
      </c>
      <c r="G40" s="7"/>
    </row>
    <row r="41" spans="1:9">
      <c r="A41" s="4" t="s">
        <v>100</v>
      </c>
      <c r="B41" s="4">
        <f>STDEV(B34:B38)</f>
        <v>8.7407093533648124E-3</v>
      </c>
      <c r="C41" s="4"/>
      <c r="D41" s="4">
        <f t="shared" ref="D41" si="6">STDEV(D34:D38)</f>
        <v>2.658490173011736E-2</v>
      </c>
      <c r="E41" s="4"/>
      <c r="F41" s="4">
        <f t="shared" ref="F41" si="7">STDEV(F34:F38)</f>
        <v>3.9258120179142576E-3</v>
      </c>
      <c r="G41" s="4"/>
    </row>
    <row r="42" spans="1:9">
      <c r="A42" s="4" t="s">
        <v>101</v>
      </c>
      <c r="B42" s="4">
        <f>(B41/B39)*100</f>
        <v>0.17502772088677812</v>
      </c>
      <c r="C42" s="4"/>
      <c r="D42" s="4">
        <f>(D41/D39)*100</f>
        <v>1.0645543042877592</v>
      </c>
      <c r="E42" s="4"/>
      <c r="F42" s="4">
        <f t="shared" ref="F42" si="8">(F41/F39)*100</f>
        <v>0.77352853442509806</v>
      </c>
      <c r="G42" s="4"/>
    </row>
    <row r="44" spans="1:9">
      <c r="A44" s="2" t="s">
        <v>88</v>
      </c>
      <c r="B44" s="5" t="s">
        <v>89</v>
      </c>
      <c r="C44" t="s">
        <v>102</v>
      </c>
      <c r="D44" s="8" t="s">
        <v>90</v>
      </c>
      <c r="E44" s="1">
        <v>42747</v>
      </c>
      <c r="F44" s="8" t="s">
        <v>91</v>
      </c>
      <c r="G44" t="s">
        <v>92</v>
      </c>
    </row>
    <row r="45" spans="1:9" ht="51.75">
      <c r="A45" s="12" t="s">
        <v>93</v>
      </c>
      <c r="B45" s="3" t="s">
        <v>94</v>
      </c>
      <c r="C45" s="12" t="s">
        <v>95</v>
      </c>
      <c r="D45" s="3" t="s">
        <v>96</v>
      </c>
      <c r="E45" s="12" t="s">
        <v>95</v>
      </c>
      <c r="F45" s="12" t="s">
        <v>97</v>
      </c>
      <c r="G45" s="12" t="s">
        <v>95</v>
      </c>
      <c r="I45">
        <v>0.99819999999999998</v>
      </c>
    </row>
    <row r="46" spans="1:9">
      <c r="A46" s="4">
        <v>1</v>
      </c>
      <c r="B46" s="4">
        <v>4.9854000000000003</v>
      </c>
      <c r="C46" s="7">
        <v>19.899999999999999</v>
      </c>
      <c r="D46" s="4">
        <v>2.4803999999999999</v>
      </c>
      <c r="E46" s="7">
        <v>19.899999999999999</v>
      </c>
      <c r="F46" s="4">
        <v>0.498</v>
      </c>
      <c r="G46" s="7">
        <v>19.899999999999999</v>
      </c>
      <c r="I46">
        <v>0.99819999999999998</v>
      </c>
    </row>
    <row r="47" spans="1:9">
      <c r="A47" s="4">
        <v>2</v>
      </c>
      <c r="B47" s="4">
        <v>4.9897</v>
      </c>
      <c r="C47" s="7">
        <v>19.899999999999999</v>
      </c>
      <c r="D47" s="4">
        <v>2.4899</v>
      </c>
      <c r="E47" s="7">
        <v>19.899999999999999</v>
      </c>
      <c r="F47" s="4">
        <v>0.50819999999999999</v>
      </c>
      <c r="G47" s="7">
        <v>19.899999999999999</v>
      </c>
    </row>
    <row r="48" spans="1:9">
      <c r="A48" s="4">
        <v>3</v>
      </c>
      <c r="B48" s="4">
        <v>4.9923999999999999</v>
      </c>
      <c r="C48" s="7">
        <v>19.899999999999999</v>
      </c>
      <c r="D48" s="4">
        <v>2.4956999999999998</v>
      </c>
      <c r="E48" s="7">
        <v>19.899999999999999</v>
      </c>
      <c r="F48" s="4">
        <v>0.50170000000000003</v>
      </c>
      <c r="G48" s="7">
        <v>19.899999999999999</v>
      </c>
    </row>
    <row r="49" spans="1:9">
      <c r="A49" s="4">
        <v>4</v>
      </c>
      <c r="B49" s="4">
        <v>4.9869000000000003</v>
      </c>
      <c r="C49" s="7">
        <v>19.899999999999999</v>
      </c>
      <c r="D49" s="4">
        <v>2.4889999999999999</v>
      </c>
      <c r="E49" s="7">
        <v>19.899999999999999</v>
      </c>
      <c r="F49" s="4">
        <v>0.50160000000000005</v>
      </c>
      <c r="G49" s="7">
        <v>19.899999999999999</v>
      </c>
    </row>
    <row r="50" spans="1:9">
      <c r="A50" s="4">
        <v>5</v>
      </c>
      <c r="B50" s="4">
        <v>4.9809000000000001</v>
      </c>
      <c r="C50" s="7">
        <v>19.899999999999999</v>
      </c>
      <c r="D50" s="4">
        <v>2.4952999999999999</v>
      </c>
      <c r="E50" s="7">
        <v>19.899999999999999</v>
      </c>
      <c r="F50" s="4">
        <v>0.50829999999999997</v>
      </c>
      <c r="G50" s="7">
        <v>19.899999999999999</v>
      </c>
    </row>
    <row r="51" spans="1:9">
      <c r="A51" s="4" t="s">
        <v>98</v>
      </c>
      <c r="B51" s="4">
        <f t="shared" ref="B51:G51" si="9">AVERAGE(B46:B50)</f>
        <v>4.9870599999999996</v>
      </c>
      <c r="C51" s="4">
        <f t="shared" si="9"/>
        <v>19.899999999999999</v>
      </c>
      <c r="D51" s="4">
        <f t="shared" si="9"/>
        <v>2.4900599999999997</v>
      </c>
      <c r="E51" s="4">
        <f t="shared" si="9"/>
        <v>19.899999999999999</v>
      </c>
      <c r="F51" s="4">
        <f t="shared" si="9"/>
        <v>0.50356000000000001</v>
      </c>
      <c r="G51" s="4">
        <f t="shared" si="9"/>
        <v>19.899999999999999</v>
      </c>
    </row>
    <row r="52" spans="1:9">
      <c r="A52" s="4" t="s">
        <v>99</v>
      </c>
      <c r="B52" s="4">
        <f>(B51/(5*I45))*100</f>
        <v>99.921057904227609</v>
      </c>
      <c r="C52" s="7"/>
      <c r="D52" s="4">
        <f>(D51/(2.5*I46))*100</f>
        <v>99.782007613704664</v>
      </c>
      <c r="E52" s="7"/>
      <c r="F52" s="4">
        <f>(F51/(0.5*I46))*100</f>
        <v>100.89360849529152</v>
      </c>
      <c r="G52" s="7"/>
    </row>
    <row r="53" spans="1:9">
      <c r="A53" s="4" t="s">
        <v>100</v>
      </c>
      <c r="B53" s="4">
        <f>STDEV(B46:B50)</f>
        <v>4.3649742267279556E-3</v>
      </c>
      <c r="C53" s="4"/>
      <c r="D53" s="4">
        <f t="shared" ref="D53" si="10">STDEV(D46:D50)</f>
        <v>6.1994354581687058E-3</v>
      </c>
      <c r="E53" s="4"/>
      <c r="F53" s="4">
        <f t="shared" ref="F53" si="11">STDEV(F46:F50)</f>
        <v>4.5335416618797969E-3</v>
      </c>
      <c r="G53" s="4"/>
    </row>
    <row r="54" spans="1:9">
      <c r="A54" s="4" t="s">
        <v>101</v>
      </c>
      <c r="B54" s="4">
        <f>(B53/B51)*100</f>
        <v>8.7526001827288147E-2</v>
      </c>
      <c r="C54" s="4"/>
      <c r="D54" s="4">
        <f t="shared" ref="D54" si="12">(D53/D51)*100</f>
        <v>0.24896731236069436</v>
      </c>
      <c r="E54" s="4"/>
      <c r="F54" s="4">
        <f t="shared" ref="F54" si="13">(F53/F51)*100</f>
        <v>0.90029820912697534</v>
      </c>
      <c r="G54" s="4"/>
    </row>
    <row r="56" spans="1:9">
      <c r="A56" s="2" t="s">
        <v>88</v>
      </c>
      <c r="B56" s="5" t="s">
        <v>89</v>
      </c>
      <c r="C56" t="s">
        <v>102</v>
      </c>
      <c r="D56" s="8" t="s">
        <v>90</v>
      </c>
      <c r="E56" s="1">
        <v>42747</v>
      </c>
      <c r="F56" s="8" t="s">
        <v>91</v>
      </c>
      <c r="G56" t="s">
        <v>103</v>
      </c>
    </row>
    <row r="57" spans="1:9" ht="51.75">
      <c r="A57" s="12" t="s">
        <v>93</v>
      </c>
      <c r="B57" s="3" t="s">
        <v>104</v>
      </c>
      <c r="C57" s="12" t="s">
        <v>95</v>
      </c>
      <c r="D57" s="3" t="s">
        <v>105</v>
      </c>
      <c r="E57" s="12" t="s">
        <v>95</v>
      </c>
      <c r="F57" s="12" t="s">
        <v>106</v>
      </c>
      <c r="G57" s="12" t="s">
        <v>95</v>
      </c>
      <c r="I57">
        <v>0.99819999999999998</v>
      </c>
    </row>
    <row r="58" spans="1:9">
      <c r="A58" s="4">
        <v>1</v>
      </c>
      <c r="B58" s="4">
        <v>0.10580000000000001</v>
      </c>
      <c r="C58" s="7">
        <v>20</v>
      </c>
      <c r="D58" s="4">
        <v>5.0099999999999999E-2</v>
      </c>
      <c r="E58" s="7">
        <v>20</v>
      </c>
      <c r="F58" s="4">
        <v>1.03E-2</v>
      </c>
      <c r="G58" s="7">
        <v>20</v>
      </c>
      <c r="I58">
        <v>0.99819999999999998</v>
      </c>
    </row>
    <row r="59" spans="1:9">
      <c r="A59" s="4">
        <v>2</v>
      </c>
      <c r="B59" s="4">
        <v>0.1016</v>
      </c>
      <c r="C59" s="7">
        <v>20</v>
      </c>
      <c r="D59" s="4">
        <v>5.5399999999999998E-2</v>
      </c>
      <c r="E59" s="7">
        <v>20</v>
      </c>
      <c r="F59" s="4">
        <v>1.0200000000000001E-2</v>
      </c>
      <c r="G59" s="7">
        <v>20</v>
      </c>
    </row>
    <row r="60" spans="1:9">
      <c r="A60" s="4">
        <v>3</v>
      </c>
      <c r="B60" s="4">
        <v>9.9000000000000005E-2</v>
      </c>
      <c r="C60" s="7">
        <v>20</v>
      </c>
      <c r="D60" s="4">
        <v>5.8400000000000001E-2</v>
      </c>
      <c r="E60" s="7">
        <v>20</v>
      </c>
      <c r="F60" s="4">
        <v>9.9000000000000008E-3</v>
      </c>
      <c r="G60" s="7">
        <v>20</v>
      </c>
    </row>
    <row r="61" spans="1:9">
      <c r="A61" s="4">
        <v>4</v>
      </c>
      <c r="B61" s="4">
        <v>9.9199999999999997E-2</v>
      </c>
      <c r="C61" s="7">
        <v>20</v>
      </c>
      <c r="D61" s="4">
        <v>4.6800000000000001E-2</v>
      </c>
      <c r="E61" s="7">
        <v>20</v>
      </c>
      <c r="F61" s="4">
        <v>1.01E-2</v>
      </c>
      <c r="G61" s="7">
        <v>20</v>
      </c>
    </row>
    <row r="62" spans="1:9">
      <c r="A62" s="4">
        <v>5</v>
      </c>
      <c r="B62" s="4">
        <v>0.1114</v>
      </c>
      <c r="C62" s="7">
        <v>20</v>
      </c>
      <c r="D62" s="4">
        <v>5.21E-2</v>
      </c>
      <c r="E62" s="7">
        <v>20</v>
      </c>
      <c r="F62" s="4">
        <v>9.9000000000000008E-3</v>
      </c>
      <c r="G62" s="7">
        <v>20</v>
      </c>
    </row>
    <row r="63" spans="1:9">
      <c r="A63" s="4" t="s">
        <v>98</v>
      </c>
      <c r="B63" s="4">
        <f t="shared" ref="B63:G63" si="14">AVERAGE(B58:B62)</f>
        <v>0.10340000000000001</v>
      </c>
      <c r="C63" s="4">
        <f t="shared" si="14"/>
        <v>20</v>
      </c>
      <c r="D63" s="4">
        <f t="shared" si="14"/>
        <v>5.2559999999999996E-2</v>
      </c>
      <c r="E63" s="4">
        <f t="shared" si="14"/>
        <v>20</v>
      </c>
      <c r="F63" s="4">
        <f t="shared" si="14"/>
        <v>1.008E-2</v>
      </c>
      <c r="G63" s="4">
        <f t="shared" si="14"/>
        <v>20</v>
      </c>
    </row>
    <row r="64" spans="1:9">
      <c r="A64" s="4" t="s">
        <v>99</v>
      </c>
      <c r="B64" s="4">
        <f>(B63/(5*I57))*100</f>
        <v>2.0717291124023247</v>
      </c>
      <c r="C64" s="7"/>
      <c r="D64" s="4">
        <f>(D63/(2.5*I58))*100</f>
        <v>2.1061911440593066</v>
      </c>
      <c r="E64" s="7"/>
      <c r="F64" s="4">
        <f>(F63/(0.5*I58))*100</f>
        <v>2.0196353436185133</v>
      </c>
      <c r="G64" s="7"/>
    </row>
    <row r="65" spans="1:9">
      <c r="A65" s="4" t="s">
        <v>100</v>
      </c>
      <c r="B65" s="4">
        <f>STDEV(B58:B62)</f>
        <v>5.2440442408507584E-3</v>
      </c>
      <c r="C65" s="4"/>
      <c r="D65" s="4">
        <f t="shared" ref="D65" si="15">STDEV(D58:D62)</f>
        <v>4.5169680096276968E-3</v>
      </c>
      <c r="E65" s="4"/>
      <c r="F65" s="4">
        <f t="shared" ref="F65" si="16">STDEV(F58:F62)</f>
        <v>1.7888543819998291E-4</v>
      </c>
      <c r="G65" s="4"/>
    </row>
    <row r="66" spans="1:9">
      <c r="A66" s="4" t="s">
        <v>101</v>
      </c>
      <c r="B66" s="4">
        <f>(B65/B63)*100</f>
        <v>5.0716095172637896</v>
      </c>
      <c r="C66" s="4"/>
      <c r="D66" s="4">
        <f t="shared" ref="D66" si="17">(D65/D63)*100</f>
        <v>8.5939269589568053</v>
      </c>
      <c r="E66" s="4"/>
      <c r="F66" s="4">
        <f t="shared" ref="F66" si="18">(F65/F63)*100</f>
        <v>1.7746571249998302</v>
      </c>
      <c r="G66" s="4"/>
    </row>
    <row r="68" spans="1:9">
      <c r="A68" s="2" t="s">
        <v>88</v>
      </c>
      <c r="B68" s="5" t="s">
        <v>89</v>
      </c>
      <c r="C68" t="s">
        <v>76</v>
      </c>
      <c r="D68" s="8" t="s">
        <v>90</v>
      </c>
      <c r="E68" s="1">
        <v>42734</v>
      </c>
      <c r="F68" s="8" t="s">
        <v>91</v>
      </c>
      <c r="G68" t="s">
        <v>92</v>
      </c>
    </row>
    <row r="69" spans="1:9" ht="51.75">
      <c r="A69" s="12" t="s">
        <v>93</v>
      </c>
      <c r="B69" s="3" t="s">
        <v>94</v>
      </c>
      <c r="C69" s="12" t="s">
        <v>95</v>
      </c>
      <c r="D69" s="3" t="s">
        <v>96</v>
      </c>
      <c r="E69" s="12" t="s">
        <v>95</v>
      </c>
      <c r="F69" s="12" t="s">
        <v>97</v>
      </c>
      <c r="G69" s="12" t="s">
        <v>95</v>
      </c>
      <c r="I69">
        <v>0.99829999999999997</v>
      </c>
    </row>
    <row r="70" spans="1:9">
      <c r="A70" s="4">
        <v>1</v>
      </c>
      <c r="B70" s="4">
        <v>5.0049999999999999</v>
      </c>
      <c r="C70" s="7">
        <v>19.399999999999999</v>
      </c>
      <c r="D70" s="4">
        <v>2.4946999999999999</v>
      </c>
      <c r="E70" s="7">
        <v>19.399999999999999</v>
      </c>
      <c r="F70" s="4">
        <v>0.48970000000000002</v>
      </c>
      <c r="G70" s="7">
        <v>19.399999999999999</v>
      </c>
      <c r="I70">
        <v>0.99829999999999997</v>
      </c>
    </row>
    <row r="71" spans="1:9">
      <c r="A71" s="4">
        <v>2</v>
      </c>
      <c r="B71" s="4">
        <v>4.9867999999999997</v>
      </c>
      <c r="C71" s="7">
        <v>19.399999999999999</v>
      </c>
      <c r="D71" s="4">
        <v>2.5108000000000001</v>
      </c>
      <c r="E71" s="7">
        <v>19.399999999999999</v>
      </c>
      <c r="F71" s="4">
        <v>0.51119999999999999</v>
      </c>
      <c r="G71" s="7">
        <v>19.399999999999999</v>
      </c>
    </row>
    <row r="72" spans="1:9">
      <c r="A72" s="4">
        <v>3</v>
      </c>
      <c r="B72" s="4">
        <v>4.9916</v>
      </c>
      <c r="C72" s="7">
        <v>19.399999999999999</v>
      </c>
      <c r="D72" s="4">
        <v>2.4969000000000001</v>
      </c>
      <c r="E72" s="7">
        <v>19.399999999999999</v>
      </c>
      <c r="F72" s="4">
        <v>0.5111</v>
      </c>
      <c r="G72" s="7">
        <v>19.399999999999999</v>
      </c>
    </row>
    <row r="73" spans="1:9">
      <c r="A73" s="4">
        <v>4</v>
      </c>
      <c r="B73" s="4">
        <v>4.9898999999999996</v>
      </c>
      <c r="C73" s="7">
        <v>19.399999999999999</v>
      </c>
      <c r="D73" s="4">
        <v>2.4958999999999998</v>
      </c>
      <c r="E73" s="7">
        <v>19.399999999999999</v>
      </c>
      <c r="F73" s="4">
        <v>0.50819999999999999</v>
      </c>
      <c r="G73" s="7">
        <v>19.399999999999999</v>
      </c>
    </row>
    <row r="74" spans="1:9">
      <c r="A74" s="4">
        <v>5</v>
      </c>
      <c r="B74" s="4">
        <v>4.9832999999999998</v>
      </c>
      <c r="C74" s="7">
        <v>19.399999999999999</v>
      </c>
      <c r="D74" s="4">
        <v>2.4904999999999999</v>
      </c>
      <c r="E74" s="7">
        <v>19.399999999999999</v>
      </c>
      <c r="F74" s="4">
        <v>0.505</v>
      </c>
      <c r="G74" s="7">
        <v>19.399999999999999</v>
      </c>
    </row>
    <row r="75" spans="1:9">
      <c r="A75" s="4" t="s">
        <v>98</v>
      </c>
      <c r="B75" s="4">
        <f>AVERAGE(B70:B74)</f>
        <v>4.99132</v>
      </c>
      <c r="C75" s="4">
        <f t="shared" ref="C75:G75" si="19">AVERAGE(C70:C74)</f>
        <v>19.399999999999999</v>
      </c>
      <c r="D75" s="4">
        <f t="shared" si="19"/>
        <v>2.4977600000000004</v>
      </c>
      <c r="E75" s="4">
        <f t="shared" si="19"/>
        <v>19.399999999999999</v>
      </c>
      <c r="F75" s="4">
        <f t="shared" si="19"/>
        <v>0.50503999999999993</v>
      </c>
      <c r="G75" s="4">
        <f t="shared" si="19"/>
        <v>19.399999999999999</v>
      </c>
    </row>
    <row r="76" spans="1:9">
      <c r="A76" s="4" t="s">
        <v>99</v>
      </c>
      <c r="B76" s="4">
        <f>(B75/(5*I69))*100</f>
        <v>99.996393869578284</v>
      </c>
      <c r="C76" s="7"/>
      <c r="D76" s="4">
        <f>(D75/(2.5*I70))*100</f>
        <v>100.0805369127517</v>
      </c>
      <c r="E76" s="7"/>
      <c r="F76" s="4">
        <f>(F75/(0.5*I70))*100</f>
        <v>101.18000601021735</v>
      </c>
      <c r="G76" s="7"/>
    </row>
    <row r="77" spans="1:9">
      <c r="A77" s="4" t="s">
        <v>100</v>
      </c>
      <c r="B77" s="4">
        <f>STDEV(B70:B74)</f>
        <v>8.2762914400110969E-3</v>
      </c>
      <c r="C77" s="4"/>
      <c r="D77" s="4">
        <f t="shared" ref="D77" si="20">STDEV(D70:D74)</f>
        <v>7.6862214383923025E-3</v>
      </c>
      <c r="E77" s="4"/>
      <c r="F77" s="4">
        <f t="shared" ref="F77" si="21">STDEV(F70:F74)</f>
        <v>8.9438805895427614E-3</v>
      </c>
      <c r="G77" s="4"/>
    </row>
    <row r="78" spans="1:9">
      <c r="A78" s="4" t="s">
        <v>101</v>
      </c>
      <c r="B78" s="4">
        <f>(B77/B75)*100</f>
        <v>0.16581368135104735</v>
      </c>
      <c r="C78" s="4"/>
      <c r="D78" s="4">
        <f t="shared" ref="D78" si="22">(D77/D75)*100</f>
        <v>0.30772457875825943</v>
      </c>
      <c r="E78" s="4"/>
      <c r="F78" s="4">
        <f t="shared" ref="F78" si="23">(F77/F75)*100</f>
        <v>1.7709251919734599</v>
      </c>
      <c r="G78" s="4"/>
    </row>
    <row r="80" spans="1:9">
      <c r="A80" s="2" t="s">
        <v>88</v>
      </c>
      <c r="B80" s="5" t="s">
        <v>89</v>
      </c>
      <c r="C80" t="s">
        <v>77</v>
      </c>
      <c r="D80" s="8" t="s">
        <v>90</v>
      </c>
      <c r="E80" s="1">
        <v>42741</v>
      </c>
      <c r="F80" s="8" t="s">
        <v>91</v>
      </c>
      <c r="G80" t="s">
        <v>92</v>
      </c>
    </row>
    <row r="81" spans="1:9" ht="51.75">
      <c r="A81" s="12" t="s">
        <v>93</v>
      </c>
      <c r="B81" s="3" t="s">
        <v>94</v>
      </c>
      <c r="C81" s="12" t="s">
        <v>95</v>
      </c>
      <c r="D81" s="3" t="s">
        <v>96</v>
      </c>
      <c r="E81" s="12" t="s">
        <v>95</v>
      </c>
      <c r="F81" s="12" t="s">
        <v>97</v>
      </c>
      <c r="G81" s="12" t="s">
        <v>95</v>
      </c>
      <c r="I81">
        <v>0.99890000000000001</v>
      </c>
    </row>
    <row r="82" spans="1:9">
      <c r="A82" s="4">
        <v>1</v>
      </c>
      <c r="B82" s="4">
        <v>4.9974999999999996</v>
      </c>
      <c r="C82" s="7">
        <v>16.399999999999999</v>
      </c>
      <c r="D82" s="4">
        <v>2.4807999999999999</v>
      </c>
      <c r="E82" s="7">
        <v>16.5</v>
      </c>
      <c r="F82" s="4">
        <v>0.50880000000000003</v>
      </c>
      <c r="G82" s="7">
        <v>16.5</v>
      </c>
      <c r="I82">
        <v>0.99890000000000001</v>
      </c>
    </row>
    <row r="83" spans="1:9">
      <c r="A83" s="4">
        <v>2</v>
      </c>
      <c r="B83" s="4">
        <v>4.9705000000000004</v>
      </c>
      <c r="C83" s="7">
        <v>16.399999999999999</v>
      </c>
      <c r="D83" s="4">
        <v>2.4651000000000001</v>
      </c>
      <c r="E83" s="7">
        <v>16.5</v>
      </c>
      <c r="F83" s="4">
        <v>0.49780000000000002</v>
      </c>
      <c r="G83" s="7">
        <v>16.5</v>
      </c>
    </row>
    <row r="84" spans="1:9">
      <c r="A84" s="4">
        <v>3</v>
      </c>
      <c r="B84" s="4">
        <v>5.0749000000000004</v>
      </c>
      <c r="C84" s="7">
        <v>16.5</v>
      </c>
      <c r="D84" s="4">
        <v>2.4685000000000001</v>
      </c>
      <c r="E84" s="7">
        <v>16.5</v>
      </c>
      <c r="F84" s="4">
        <v>0.50280000000000002</v>
      </c>
      <c r="G84" s="7">
        <v>16.5</v>
      </c>
    </row>
    <row r="85" spans="1:9">
      <c r="A85" s="4">
        <v>4</v>
      </c>
      <c r="B85" s="4">
        <v>4.9737999999999998</v>
      </c>
      <c r="C85" s="7">
        <v>16.5</v>
      </c>
      <c r="D85" s="4">
        <v>2.4691000000000001</v>
      </c>
      <c r="E85" s="7">
        <v>16.5</v>
      </c>
      <c r="F85" s="4">
        <v>0.50060000000000004</v>
      </c>
      <c r="G85" s="7">
        <v>16.600000000000001</v>
      </c>
    </row>
    <row r="86" spans="1:9">
      <c r="A86" s="4">
        <v>5</v>
      </c>
      <c r="B86" s="4">
        <v>5.0643000000000002</v>
      </c>
      <c r="C86" s="7">
        <v>16.5</v>
      </c>
      <c r="D86" s="4">
        <v>2.4678</v>
      </c>
      <c r="E86" s="7">
        <v>16.5</v>
      </c>
      <c r="F86" s="4">
        <v>0.51659999999999995</v>
      </c>
      <c r="G86" s="7">
        <v>16.600000000000001</v>
      </c>
    </row>
    <row r="87" spans="1:9">
      <c r="A87" s="4" t="s">
        <v>98</v>
      </c>
      <c r="B87" s="4">
        <f t="shared" ref="B87:G87" si="24">AVERAGE(B82:B86)</f>
        <v>5.0161999999999995</v>
      </c>
      <c r="C87" s="4">
        <f t="shared" si="24"/>
        <v>16.46</v>
      </c>
      <c r="D87" s="4">
        <f t="shared" si="24"/>
        <v>2.4702600000000006</v>
      </c>
      <c r="E87" s="4">
        <f t="shared" si="24"/>
        <v>16.5</v>
      </c>
      <c r="F87" s="4">
        <f t="shared" si="24"/>
        <v>0.50531999999999999</v>
      </c>
      <c r="G87" s="4">
        <f t="shared" si="24"/>
        <v>16.54</v>
      </c>
    </row>
    <row r="88" spans="1:9">
      <c r="A88" s="4" t="s">
        <v>99</v>
      </c>
      <c r="B88" s="4">
        <f>(B87/(5*I81))*100</f>
        <v>100.43447792571827</v>
      </c>
      <c r="C88" s="7"/>
      <c r="D88" s="4">
        <f>(D87/(2.5*I82))*100</f>
        <v>98.919211132245493</v>
      </c>
      <c r="E88" s="7"/>
      <c r="F88" s="4">
        <f>(F87/(0.5*I82))*100</f>
        <v>101.17529282210431</v>
      </c>
      <c r="G88" s="7"/>
    </row>
    <row r="89" spans="1:9">
      <c r="A89" s="4" t="s">
        <v>100</v>
      </c>
      <c r="B89" s="4">
        <f>STDEV(B82:B86)</f>
        <v>4.9988098583563047E-2</v>
      </c>
      <c r="C89" s="4"/>
      <c r="D89" s="4">
        <f t="shared" ref="D89" si="25">STDEV(D82:D86)</f>
        <v>6.0871175444539511E-3</v>
      </c>
      <c r="E89" s="4"/>
      <c r="F89" s="4">
        <f t="shared" ref="F89" si="26">STDEV(F82:F86)</f>
        <v>7.4921292033706642E-3</v>
      </c>
      <c r="G89" s="4"/>
    </row>
    <row r="90" spans="1:9">
      <c r="A90" s="4" t="s">
        <v>101</v>
      </c>
      <c r="B90" s="4">
        <f>(B89/B87)*100</f>
        <v>0.99653320409000945</v>
      </c>
      <c r="C90" s="4"/>
      <c r="D90" s="4">
        <f>(D89/D87)*100</f>
        <v>0.24641606731493648</v>
      </c>
      <c r="E90" s="4"/>
      <c r="F90" s="4">
        <f t="shared" ref="F90" si="27">(F89/F87)*100</f>
        <v>1.4826504399926115</v>
      </c>
      <c r="G90" s="4"/>
    </row>
    <row r="92" spans="1:9">
      <c r="A92" s="2" t="s">
        <v>88</v>
      </c>
      <c r="B92" s="5" t="s">
        <v>89</v>
      </c>
      <c r="C92" t="s">
        <v>107</v>
      </c>
      <c r="D92" s="8" t="s">
        <v>90</v>
      </c>
      <c r="E92" s="1">
        <v>42748</v>
      </c>
      <c r="F92" s="8" t="s">
        <v>91</v>
      </c>
      <c r="G92" t="s">
        <v>92</v>
      </c>
    </row>
    <row r="93" spans="1:9" ht="51.75">
      <c r="A93" s="12" t="s">
        <v>93</v>
      </c>
      <c r="B93" s="3" t="s">
        <v>94</v>
      </c>
      <c r="C93" s="12" t="s">
        <v>95</v>
      </c>
      <c r="D93" s="3" t="s">
        <v>96</v>
      </c>
      <c r="E93" s="12" t="s">
        <v>95</v>
      </c>
      <c r="F93" s="12" t="s">
        <v>97</v>
      </c>
      <c r="G93" s="12" t="s">
        <v>95</v>
      </c>
      <c r="I93">
        <v>0.99819999999999998</v>
      </c>
    </row>
    <row r="94" spans="1:9">
      <c r="A94" s="4">
        <v>1</v>
      </c>
      <c r="B94" s="4">
        <v>4.9837999999999996</v>
      </c>
      <c r="C94" s="7">
        <v>20.2</v>
      </c>
      <c r="D94" s="4">
        <v>2.4817999999999998</v>
      </c>
      <c r="E94" s="7">
        <v>20.2</v>
      </c>
      <c r="F94" s="4">
        <v>0.49759999999999999</v>
      </c>
      <c r="G94" s="7">
        <v>20.2</v>
      </c>
      <c r="I94">
        <v>0.99819999999999998</v>
      </c>
    </row>
    <row r="95" spans="1:9">
      <c r="A95" s="4">
        <v>2</v>
      </c>
      <c r="B95" s="4">
        <v>4.9772999999999996</v>
      </c>
      <c r="C95" s="7">
        <v>20.2</v>
      </c>
      <c r="D95" s="4">
        <v>2.4824999999999999</v>
      </c>
      <c r="E95" s="7">
        <v>20.2</v>
      </c>
      <c r="F95" s="4">
        <v>0.49890000000000001</v>
      </c>
      <c r="G95" s="7">
        <v>20.2</v>
      </c>
    </row>
    <row r="96" spans="1:9">
      <c r="A96" s="4">
        <v>3</v>
      </c>
      <c r="B96" s="4">
        <v>4.9787999999999997</v>
      </c>
      <c r="C96" s="7">
        <v>20.2</v>
      </c>
      <c r="D96" s="4">
        <v>2.4876</v>
      </c>
      <c r="E96" s="7">
        <v>20.2</v>
      </c>
      <c r="F96" s="4">
        <v>0.49440000000000001</v>
      </c>
      <c r="G96" s="7">
        <v>20.2</v>
      </c>
    </row>
    <row r="97" spans="1:9">
      <c r="A97" s="4">
        <v>4</v>
      </c>
      <c r="B97" s="4">
        <v>4.9766000000000004</v>
      </c>
      <c r="C97" s="7">
        <v>20.2</v>
      </c>
      <c r="D97" s="4">
        <v>2.4742999999999999</v>
      </c>
      <c r="E97" s="7">
        <v>20.2</v>
      </c>
      <c r="F97" s="4">
        <v>0.4975</v>
      </c>
      <c r="G97" s="7">
        <v>20.2</v>
      </c>
    </row>
    <row r="98" spans="1:9">
      <c r="A98" s="4">
        <v>5</v>
      </c>
      <c r="B98" s="4">
        <v>4.9781000000000004</v>
      </c>
      <c r="C98" s="7">
        <v>20.2</v>
      </c>
      <c r="D98" s="4">
        <v>2.4857999999999998</v>
      </c>
      <c r="E98" s="7">
        <v>20.2</v>
      </c>
      <c r="F98" s="4">
        <v>0.49730000000000002</v>
      </c>
      <c r="G98" s="7">
        <v>20.2</v>
      </c>
    </row>
    <row r="99" spans="1:9">
      <c r="A99" s="4" t="s">
        <v>98</v>
      </c>
      <c r="B99" s="4">
        <f t="shared" ref="B99:E99" si="28">AVERAGE(B94:B98)</f>
        <v>4.9789200000000005</v>
      </c>
      <c r="C99" s="4">
        <f t="shared" si="28"/>
        <v>20.2</v>
      </c>
      <c r="D99" s="4">
        <f t="shared" si="28"/>
        <v>2.4823999999999997</v>
      </c>
      <c r="E99" s="4">
        <f t="shared" si="28"/>
        <v>20.2</v>
      </c>
      <c r="F99" s="4">
        <f t="shared" ref="F99:G99" si="29">AVERAGE(F94:F98)</f>
        <v>0.49714000000000003</v>
      </c>
      <c r="G99" s="4">
        <f t="shared" si="29"/>
        <v>20.2</v>
      </c>
    </row>
    <row r="100" spans="1:9">
      <c r="A100" s="4" t="s">
        <v>99</v>
      </c>
      <c r="B100" s="4">
        <f>(B99/(5*I93))*100</f>
        <v>99.757964335804459</v>
      </c>
      <c r="C100" s="7"/>
      <c r="D100" s="4">
        <f>(D99/(2.5*I94))*100</f>
        <v>99.475055099178519</v>
      </c>
      <c r="E100" s="7"/>
      <c r="F100" s="4">
        <f>(F99/(0.5*I94))*100</f>
        <v>99.607293127629731</v>
      </c>
      <c r="G100" s="7"/>
    </row>
    <row r="101" spans="1:9">
      <c r="A101" s="4" t="s">
        <v>100</v>
      </c>
      <c r="B101" s="4">
        <f>STDEV(B94:B98)</f>
        <v>2.8507893643688735E-3</v>
      </c>
      <c r="C101" s="4"/>
      <c r="D101" s="4">
        <f t="shared" ref="D101" si="30">STDEV(D94:D98)</f>
        <v>5.1132181647177951E-3</v>
      </c>
      <c r="E101" s="4"/>
      <c r="F101" s="4">
        <f t="shared" ref="F101" si="31">STDEV(F94:F98)</f>
        <v>1.6562004709575466E-3</v>
      </c>
      <c r="G101" s="4"/>
    </row>
    <row r="102" spans="1:9">
      <c r="A102" s="4" t="s">
        <v>101</v>
      </c>
      <c r="B102" s="4">
        <f>(B101/B99)*100</f>
        <v>5.7257183573322594E-2</v>
      </c>
      <c r="C102" s="4"/>
      <c r="D102" s="4">
        <f t="shared" ref="D102" si="32">(D101/D99)*100</f>
        <v>0.20597881746365596</v>
      </c>
      <c r="E102" s="4"/>
      <c r="F102" s="4">
        <f t="shared" ref="F102" si="33">(F101/F99)*100</f>
        <v>0.33314568752414742</v>
      </c>
      <c r="G102" s="4"/>
    </row>
    <row r="104" spans="1:9">
      <c r="A104" s="2" t="s">
        <v>88</v>
      </c>
      <c r="B104" s="5" t="s">
        <v>89</v>
      </c>
      <c r="C104" t="s">
        <v>107</v>
      </c>
      <c r="D104" s="8" t="s">
        <v>90</v>
      </c>
      <c r="E104" s="1">
        <v>42748</v>
      </c>
      <c r="F104" s="8" t="s">
        <v>91</v>
      </c>
      <c r="G104" t="s">
        <v>103</v>
      </c>
    </row>
    <row r="105" spans="1:9" ht="51.75">
      <c r="A105" s="12" t="s">
        <v>93</v>
      </c>
      <c r="B105" s="3" t="s">
        <v>104</v>
      </c>
      <c r="C105" s="12" t="s">
        <v>95</v>
      </c>
      <c r="D105" s="3" t="s">
        <v>105</v>
      </c>
      <c r="E105" s="12" t="s">
        <v>95</v>
      </c>
      <c r="F105" s="12" t="s">
        <v>106</v>
      </c>
      <c r="G105" s="12" t="s">
        <v>95</v>
      </c>
      <c r="I105">
        <v>0.99819999999999998</v>
      </c>
    </row>
    <row r="106" spans="1:9">
      <c r="A106" s="4">
        <v>1</v>
      </c>
      <c r="B106" s="4">
        <v>9.8799999999999999E-2</v>
      </c>
      <c r="C106" s="7">
        <v>20.2</v>
      </c>
      <c r="D106" s="4">
        <v>4.9200000000000001E-2</v>
      </c>
      <c r="E106" s="7">
        <v>20.2</v>
      </c>
      <c r="F106" s="4">
        <v>1.03E-2</v>
      </c>
      <c r="G106" s="7">
        <v>20.2</v>
      </c>
      <c r="I106">
        <v>0.99819999999999998</v>
      </c>
    </row>
    <row r="107" spans="1:9">
      <c r="A107" s="4">
        <v>2</v>
      </c>
      <c r="B107" s="4">
        <v>9.8400000000000001E-2</v>
      </c>
      <c r="C107" s="7">
        <v>20.2</v>
      </c>
      <c r="D107" s="4">
        <v>4.8800000000000003E-2</v>
      </c>
      <c r="E107" s="7">
        <v>20.2</v>
      </c>
      <c r="F107" s="4">
        <v>9.4999999999999998E-3</v>
      </c>
      <c r="G107" s="7">
        <v>20.2</v>
      </c>
    </row>
    <row r="108" spans="1:9">
      <c r="A108" s="4">
        <v>3</v>
      </c>
      <c r="B108" s="4">
        <v>9.8699999999999996E-2</v>
      </c>
      <c r="C108" s="7">
        <v>20.2</v>
      </c>
      <c r="D108" s="4">
        <v>4.9500000000000002E-2</v>
      </c>
      <c r="E108" s="7">
        <v>20.2</v>
      </c>
      <c r="F108" s="4">
        <v>1.01E-2</v>
      </c>
      <c r="G108" s="7">
        <v>20.2</v>
      </c>
    </row>
    <row r="109" spans="1:9">
      <c r="A109" s="4">
        <v>4</v>
      </c>
      <c r="B109" s="4">
        <v>9.8400000000000001E-2</v>
      </c>
      <c r="C109" s="7">
        <v>20.2</v>
      </c>
      <c r="D109" s="4">
        <v>4.9099999999999998E-2</v>
      </c>
      <c r="E109" s="7">
        <v>20.2</v>
      </c>
      <c r="F109" s="4">
        <v>9.9000000000000008E-3</v>
      </c>
      <c r="G109" s="7">
        <v>20.2</v>
      </c>
    </row>
    <row r="110" spans="1:9">
      <c r="A110" s="4">
        <v>5</v>
      </c>
      <c r="B110" s="4">
        <v>9.8199999999999996E-2</v>
      </c>
      <c r="C110" s="7">
        <v>20.2</v>
      </c>
      <c r="D110" s="4">
        <v>4.9200000000000001E-2</v>
      </c>
      <c r="E110" s="7">
        <v>20.2</v>
      </c>
      <c r="F110" s="4">
        <v>9.7999999999999997E-3</v>
      </c>
      <c r="G110" s="7">
        <v>20.2</v>
      </c>
    </row>
    <row r="111" spans="1:9">
      <c r="A111" s="4" t="s">
        <v>98</v>
      </c>
      <c r="B111" s="4">
        <f>AVERAGE(B106:B110)</f>
        <v>9.8500000000000004E-2</v>
      </c>
      <c r="C111" s="4">
        <f t="shared" ref="C111:G111" si="34">AVERAGE(C106:C110)</f>
        <v>20.2</v>
      </c>
      <c r="D111" s="4">
        <f t="shared" si="34"/>
        <v>4.9160000000000002E-2</v>
      </c>
      <c r="E111" s="4">
        <f t="shared" si="34"/>
        <v>20.2</v>
      </c>
      <c r="F111" s="4">
        <f t="shared" si="34"/>
        <v>9.9199999999999983E-3</v>
      </c>
      <c r="G111" s="4">
        <f t="shared" si="34"/>
        <v>20.2</v>
      </c>
    </row>
    <row r="112" spans="1:9">
      <c r="A112" s="4" t="s">
        <v>99</v>
      </c>
      <c r="B112" s="4">
        <f>(B111/(5*I105))*100</f>
        <v>1.9735523943097577</v>
      </c>
      <c r="C112" s="7"/>
      <c r="D112" s="4">
        <f>(D111/(2.5*I106))*100</f>
        <v>1.9699459026247246</v>
      </c>
      <c r="E112" s="7"/>
      <c r="F112" s="4">
        <f>(F111/(0.5*I106))*100</f>
        <v>1.9875776397515525</v>
      </c>
      <c r="G112" s="7"/>
    </row>
    <row r="113" spans="1:7">
      <c r="A113" s="4" t="s">
        <v>100</v>
      </c>
      <c r="B113" s="4">
        <f>STDEV(B106:B110)</f>
        <v>2.4494897427831773E-4</v>
      </c>
      <c r="C113" s="4"/>
      <c r="D113" s="4">
        <f t="shared" ref="D113" si="35">STDEV(D106:D110)</f>
        <v>2.5099800796022254E-4</v>
      </c>
      <c r="E113" s="4"/>
      <c r="F113" s="4">
        <f t="shared" ref="F113" si="36">STDEV(F106:F110)</f>
        <v>3.0331501776206213E-4</v>
      </c>
      <c r="G113" s="4"/>
    </row>
    <row r="114" spans="1:7">
      <c r="A114" s="4" t="s">
        <v>101</v>
      </c>
      <c r="B114" s="4">
        <f>(B113/B111)*100</f>
        <v>0.24867916170387586</v>
      </c>
      <c r="C114" s="4"/>
      <c r="D114" s="4">
        <f t="shared" ref="D114" si="37">(D113/D111)*100</f>
        <v>0.51057365329581472</v>
      </c>
      <c r="E114" s="4"/>
      <c r="F114" s="4">
        <f t="shared" ref="F114" si="38">(F113/F111)*100</f>
        <v>3.0576110661498204</v>
      </c>
      <c r="G114" s="4"/>
    </row>
  </sheetData>
  <mergeCells count="14">
    <mergeCell ref="A13:A14"/>
    <mergeCell ref="A15:A16"/>
    <mergeCell ref="C3:C4"/>
    <mergeCell ref="C5:C6"/>
    <mergeCell ref="C7:C8"/>
    <mergeCell ref="C9:C10"/>
    <mergeCell ref="C11:C12"/>
    <mergeCell ref="C13:C14"/>
    <mergeCell ref="C15:C16"/>
    <mergeCell ref="A3:A4"/>
    <mergeCell ref="A5:A6"/>
    <mergeCell ref="A7:A8"/>
    <mergeCell ref="A9:A10"/>
    <mergeCell ref="A11:A1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Q63"/>
  <sheetViews>
    <sheetView zoomScale="70" zoomScaleNormal="70" workbookViewId="0">
      <selection activeCell="AK8" sqref="AK8"/>
    </sheetView>
  </sheetViews>
  <sheetFormatPr defaultRowHeight="15"/>
  <cols>
    <col min="1" max="1" width="10.28515625" customWidth="1"/>
    <col min="2" max="2" width="14" customWidth="1"/>
    <col min="3" max="3" width="16.42578125" customWidth="1"/>
    <col min="4" max="5" width="16.28515625" customWidth="1"/>
    <col min="6" max="6" width="18.7109375" customWidth="1"/>
    <col min="7" max="7" width="17" customWidth="1"/>
    <col min="8" max="9" width="10.28515625" customWidth="1"/>
    <col min="13" max="13" width="19.85546875" customWidth="1"/>
    <col min="14" max="14" width="9.42578125" customWidth="1"/>
    <col min="15" max="15" width="9" customWidth="1"/>
  </cols>
  <sheetData>
    <row r="2" spans="1:17">
      <c r="A2" s="2" t="s">
        <v>108</v>
      </c>
      <c r="B2" s="2"/>
      <c r="F2" s="2"/>
      <c r="G2" s="2"/>
    </row>
    <row r="3" spans="1:17" ht="39">
      <c r="A3" s="12" t="s">
        <v>79</v>
      </c>
      <c r="B3" s="12" t="s">
        <v>109</v>
      </c>
      <c r="C3" s="13" t="s">
        <v>110</v>
      </c>
      <c r="D3" s="12" t="s">
        <v>111</v>
      </c>
      <c r="E3" s="13" t="s">
        <v>110</v>
      </c>
      <c r="F3" s="12" t="s">
        <v>112</v>
      </c>
      <c r="G3" s="13" t="s">
        <v>110</v>
      </c>
      <c r="H3" s="12" t="s">
        <v>113</v>
      </c>
      <c r="I3" s="13" t="s">
        <v>110</v>
      </c>
    </row>
    <row r="4" spans="1:17" ht="21" customHeight="1">
      <c r="A4" s="4" t="s">
        <v>73</v>
      </c>
      <c r="B4" s="4">
        <v>5.45</v>
      </c>
      <c r="C4" s="4">
        <v>19.899999999999999</v>
      </c>
      <c r="D4" s="4">
        <v>5.9</v>
      </c>
      <c r="E4" s="4">
        <v>20</v>
      </c>
      <c r="F4" s="4">
        <v>5.84</v>
      </c>
      <c r="G4" s="4">
        <v>20.2</v>
      </c>
      <c r="H4" s="18">
        <f t="shared" ref="H4:H8" si="0">AVERAGE(B4,D4,F4)</f>
        <v>5.73</v>
      </c>
      <c r="I4" s="19">
        <f>AVERAGE(G4,E4,C4)</f>
        <v>20.033333333333335</v>
      </c>
    </row>
    <row r="5" spans="1:17" ht="21" customHeight="1">
      <c r="A5" s="4" t="s">
        <v>74</v>
      </c>
      <c r="B5" s="4">
        <v>5.84</v>
      </c>
      <c r="C5" s="4">
        <v>19.2</v>
      </c>
      <c r="D5" s="4">
        <v>6.23</v>
      </c>
      <c r="E5" s="4">
        <v>19.7</v>
      </c>
      <c r="F5" s="4">
        <v>6.2</v>
      </c>
      <c r="G5" s="4">
        <v>19.5</v>
      </c>
      <c r="H5" s="18">
        <f t="shared" si="0"/>
        <v>6.09</v>
      </c>
      <c r="I5" s="19">
        <f>AVERAGE(G5,E5,C5)</f>
        <v>19.466666666666669</v>
      </c>
    </row>
    <row r="6" spans="1:17" ht="21" customHeight="1">
      <c r="A6" s="4" t="s">
        <v>75</v>
      </c>
      <c r="B6" s="4">
        <v>5.63</v>
      </c>
      <c r="C6" s="4">
        <v>19.3</v>
      </c>
      <c r="D6" s="4">
        <v>6.15</v>
      </c>
      <c r="E6" s="4">
        <v>18.899999999999999</v>
      </c>
      <c r="F6" s="4">
        <v>6.24</v>
      </c>
      <c r="G6" s="4">
        <v>19.2</v>
      </c>
      <c r="H6" s="18">
        <f t="shared" si="0"/>
        <v>6.0066666666666677</v>
      </c>
      <c r="I6" s="19">
        <f>AVERAGE(G6,E6,C6)</f>
        <v>19.133333333333329</v>
      </c>
    </row>
    <row r="7" spans="1:17" ht="21" customHeight="1">
      <c r="A7" s="4" t="s">
        <v>76</v>
      </c>
      <c r="B7" s="4">
        <v>6.17</v>
      </c>
      <c r="C7" s="4">
        <v>19.3</v>
      </c>
      <c r="D7" s="4">
        <v>6.44</v>
      </c>
      <c r="E7" s="4">
        <v>19.100000000000001</v>
      </c>
      <c r="F7" s="4">
        <v>6.53</v>
      </c>
      <c r="G7" s="4">
        <v>19.2</v>
      </c>
      <c r="H7" s="18">
        <f>AVERAGE(B7,D7,F7)</f>
        <v>6.38</v>
      </c>
      <c r="I7" s="19">
        <f>AVERAGE(G7,E7,C7)</f>
        <v>19.2</v>
      </c>
    </row>
    <row r="8" spans="1:17" ht="21" customHeight="1">
      <c r="A8" s="4" t="s">
        <v>77</v>
      </c>
      <c r="B8" s="4">
        <v>6.04</v>
      </c>
      <c r="C8" s="4">
        <v>18.600000000000001</v>
      </c>
      <c r="D8" s="4">
        <v>6.47</v>
      </c>
      <c r="E8" s="4">
        <v>18.7</v>
      </c>
      <c r="F8" s="4">
        <v>6.31</v>
      </c>
      <c r="G8" s="4">
        <v>18.3</v>
      </c>
      <c r="H8" s="18">
        <f t="shared" si="0"/>
        <v>6.2733333333333334</v>
      </c>
      <c r="I8" s="19">
        <f>AVERAGE(C8,E8,G8)</f>
        <v>18.533333333333331</v>
      </c>
    </row>
    <row r="11" spans="1:17">
      <c r="A11" s="2" t="s">
        <v>114</v>
      </c>
    </row>
    <row r="13" spans="1:17" ht="26.25">
      <c r="A13" s="3" t="s">
        <v>0</v>
      </c>
      <c r="B13" s="12" t="s">
        <v>115</v>
      </c>
      <c r="C13" s="3" t="s">
        <v>116</v>
      </c>
      <c r="D13" s="3" t="s">
        <v>110</v>
      </c>
      <c r="E13" s="3" t="s">
        <v>117</v>
      </c>
      <c r="F13" s="12" t="s">
        <v>118</v>
      </c>
      <c r="G13" s="43" t="s">
        <v>119</v>
      </c>
      <c r="H13" s="43"/>
      <c r="I13" s="58"/>
      <c r="J13" s="52" t="s">
        <v>11</v>
      </c>
      <c r="K13" s="52"/>
      <c r="L13" s="52"/>
      <c r="M13" s="52"/>
      <c r="N13" s="52" t="s">
        <v>15</v>
      </c>
      <c r="O13" s="52"/>
      <c r="P13" s="52"/>
      <c r="Q13" s="52"/>
    </row>
    <row r="14" spans="1:17" ht="15" customHeight="1">
      <c r="A14" s="54" t="s">
        <v>9</v>
      </c>
      <c r="B14" s="7" t="s">
        <v>10</v>
      </c>
      <c r="C14" s="14">
        <v>9.4700000000000006</v>
      </c>
      <c r="D14" s="15">
        <v>24.2</v>
      </c>
      <c r="E14" s="7"/>
      <c r="F14" s="14">
        <f>AVERAGE(C14:C16)</f>
        <v>9.4600000000000009</v>
      </c>
      <c r="G14" s="14">
        <f>STDEV(C14:C16)</f>
        <v>1.0000000000000675E-2</v>
      </c>
      <c r="I14" s="58"/>
      <c r="J14" s="52" t="s">
        <v>124</v>
      </c>
      <c r="K14" s="52"/>
      <c r="L14" s="52" t="s">
        <v>125</v>
      </c>
      <c r="M14" s="59"/>
      <c r="N14" s="52" t="s">
        <v>124</v>
      </c>
      <c r="O14" s="52"/>
      <c r="P14" s="52" t="s">
        <v>125</v>
      </c>
      <c r="Q14" s="59"/>
    </row>
    <row r="15" spans="1:17">
      <c r="A15" s="55"/>
      <c r="B15" s="7" t="s">
        <v>12</v>
      </c>
      <c r="C15" s="14">
        <v>9.4499999999999993</v>
      </c>
      <c r="D15" s="15">
        <v>23.9</v>
      </c>
      <c r="E15" s="7"/>
      <c r="F15" s="7"/>
      <c r="G15" s="7"/>
      <c r="I15" s="3" t="s">
        <v>126</v>
      </c>
      <c r="J15" s="3" t="s">
        <v>116</v>
      </c>
      <c r="K15" s="3" t="s">
        <v>127</v>
      </c>
      <c r="L15" s="3" t="s">
        <v>116</v>
      </c>
      <c r="M15" s="3" t="s">
        <v>127</v>
      </c>
      <c r="N15" s="3" t="s">
        <v>116</v>
      </c>
      <c r="O15" s="3" t="s">
        <v>127</v>
      </c>
      <c r="P15" s="3" t="s">
        <v>116</v>
      </c>
      <c r="Q15" s="3" t="s">
        <v>127</v>
      </c>
    </row>
    <row r="16" spans="1:17">
      <c r="A16" s="55"/>
      <c r="B16" s="7" t="s">
        <v>13</v>
      </c>
      <c r="C16" s="14">
        <v>9.4600000000000009</v>
      </c>
      <c r="D16" s="15">
        <v>24</v>
      </c>
      <c r="E16" s="7"/>
      <c r="F16" s="7"/>
      <c r="G16" s="7"/>
      <c r="I16" s="7">
        <v>0.25</v>
      </c>
      <c r="J16" s="14">
        <f>F34</f>
        <v>9.2033333333333331</v>
      </c>
      <c r="K16" s="14">
        <f>G34</f>
        <v>0.11930353445448864</v>
      </c>
      <c r="L16" s="14">
        <f>F39</f>
        <v>9.3733333333333331</v>
      </c>
      <c r="M16" s="14">
        <f>G39</f>
        <v>3.5118845842842639E-2</v>
      </c>
      <c r="N16" s="14">
        <f>F37</f>
        <v>9.254999999999999</v>
      </c>
      <c r="O16" s="14">
        <f>G37</f>
        <v>0.27577164466275267</v>
      </c>
      <c r="P16" s="14">
        <f>F42</f>
        <v>9.24</v>
      </c>
      <c r="Q16" s="14">
        <f>G42</f>
        <v>0.21213203435596475</v>
      </c>
    </row>
    <row r="17" spans="1:17">
      <c r="A17" s="55"/>
      <c r="B17" s="7" t="s">
        <v>14</v>
      </c>
      <c r="C17" s="14">
        <v>8.2899999999999991</v>
      </c>
      <c r="D17" s="15">
        <v>21.4</v>
      </c>
      <c r="E17" s="7"/>
      <c r="F17" s="14">
        <f>AVERAGE(C17:C18)</f>
        <v>8.2899999999999991</v>
      </c>
      <c r="G17" s="44">
        <v>0.3</v>
      </c>
      <c r="H17" s="21"/>
      <c r="I17" s="7">
        <v>1</v>
      </c>
      <c r="J17" s="14">
        <f>F24</f>
        <v>9.4666666666666668</v>
      </c>
      <c r="K17" s="14">
        <f>G24</f>
        <v>0.14468356276140423</v>
      </c>
      <c r="L17" s="14">
        <f>F29</f>
        <v>9.5899999999999981</v>
      </c>
      <c r="M17" s="14">
        <f>G29</f>
        <v>4.3588989435406823E-2</v>
      </c>
      <c r="N17" s="14">
        <f>F27</f>
        <v>8.8800000000000008</v>
      </c>
      <c r="O17" s="14">
        <f>G27</f>
        <v>0.3</v>
      </c>
      <c r="P17" s="14">
        <f>F32</f>
        <v>8.6199999999999992</v>
      </c>
      <c r="Q17" s="14">
        <f>G32</f>
        <v>0.3</v>
      </c>
    </row>
    <row r="18" spans="1:17">
      <c r="A18" s="55"/>
      <c r="B18" s="25" t="s">
        <v>16</v>
      </c>
      <c r="C18" s="23"/>
      <c r="D18" s="24"/>
      <c r="E18" s="25" t="s">
        <v>120</v>
      </c>
      <c r="F18" s="33"/>
      <c r="G18" s="33"/>
      <c r="I18" s="7">
        <v>7</v>
      </c>
      <c r="J18" s="14">
        <f>F54</f>
        <v>9.4599999999999991</v>
      </c>
      <c r="K18" s="14">
        <f>G54</f>
        <v>3.4641016151377831E-2</v>
      </c>
      <c r="L18" s="14">
        <f>F59</f>
        <v>9.370000000000001</v>
      </c>
      <c r="M18" s="14">
        <f>G59</f>
        <v>4.2426406871193201E-2</v>
      </c>
      <c r="N18" s="14">
        <f>F57</f>
        <v>9.4499999999999993</v>
      </c>
      <c r="O18" s="14">
        <f>G57</f>
        <v>0.3</v>
      </c>
      <c r="P18" s="14">
        <f>F62</f>
        <v>8.7250000000000014</v>
      </c>
      <c r="Q18" s="14">
        <f>G62</f>
        <v>0.57275649276110385</v>
      </c>
    </row>
    <row r="19" spans="1:17">
      <c r="A19" s="55"/>
      <c r="B19" s="7" t="s">
        <v>17</v>
      </c>
      <c r="C19" s="14">
        <v>9.42</v>
      </c>
      <c r="D19" s="15">
        <v>24.8</v>
      </c>
      <c r="E19" s="7"/>
      <c r="F19" s="14">
        <f>AVERAGE(C19:C21)</f>
        <v>9.413333333333334</v>
      </c>
      <c r="G19" s="14">
        <f>STDEV(C19:C21)</f>
        <v>1.154700538379227E-2</v>
      </c>
      <c r="I19" s="7">
        <v>14</v>
      </c>
      <c r="J19" s="14">
        <f>F44</f>
        <v>9.48</v>
      </c>
      <c r="K19" s="14">
        <f>G49</f>
        <v>1.154700538379227E-2</v>
      </c>
      <c r="L19" s="14">
        <f>F19</f>
        <v>9.413333333333334</v>
      </c>
      <c r="M19" s="14">
        <f>G19</f>
        <v>1.154700538379227E-2</v>
      </c>
      <c r="N19" s="14">
        <f>F47</f>
        <v>8.6750000000000007</v>
      </c>
      <c r="O19" s="14">
        <f>G47</f>
        <v>0.34648232278140845</v>
      </c>
      <c r="P19" s="14">
        <f>F52</f>
        <v>7.745000000000001</v>
      </c>
      <c r="Q19" s="14">
        <f>G52</f>
        <v>0.65760930650348959</v>
      </c>
    </row>
    <row r="20" spans="1:17">
      <c r="A20" s="55"/>
      <c r="B20" s="7" t="s">
        <v>18</v>
      </c>
      <c r="C20" s="14">
        <v>9.42</v>
      </c>
      <c r="D20" s="15">
        <v>25.2</v>
      </c>
      <c r="E20" s="7"/>
      <c r="F20" s="7"/>
      <c r="G20" s="7"/>
      <c r="I20" s="45">
        <v>28</v>
      </c>
      <c r="J20" s="14">
        <f>F14</f>
        <v>9.4600000000000009</v>
      </c>
      <c r="K20" s="14">
        <f>G14</f>
        <v>1.0000000000000675E-2</v>
      </c>
      <c r="L20" s="14">
        <f>F19</f>
        <v>9.413333333333334</v>
      </c>
      <c r="M20" s="14">
        <f>G19</f>
        <v>1.154700538379227E-2</v>
      </c>
      <c r="N20" s="14">
        <f>F17</f>
        <v>8.2899999999999991</v>
      </c>
      <c r="O20" s="14">
        <f>G17</f>
        <v>0.3</v>
      </c>
      <c r="P20" s="14">
        <f>F22</f>
        <v>6.8900000000000006</v>
      </c>
      <c r="Q20" s="14">
        <f>G22</f>
        <v>0.19798989873223347</v>
      </c>
    </row>
    <row r="21" spans="1:17">
      <c r="A21" s="55"/>
      <c r="B21" s="7" t="s">
        <v>19</v>
      </c>
      <c r="C21" s="14">
        <v>9.4</v>
      </c>
      <c r="D21" s="15">
        <v>24.5</v>
      </c>
      <c r="E21" s="7"/>
      <c r="F21" s="7"/>
      <c r="G21" s="7"/>
    </row>
    <row r="22" spans="1:17">
      <c r="A22" s="55"/>
      <c r="B22" s="7" t="s">
        <v>20</v>
      </c>
      <c r="C22" s="14">
        <v>7.03</v>
      </c>
      <c r="D22" s="15">
        <v>22</v>
      </c>
      <c r="E22" s="7"/>
      <c r="F22" s="14">
        <f>AVERAGE(C22:C23)</f>
        <v>6.8900000000000006</v>
      </c>
      <c r="G22" s="14">
        <f>STDEV(C22:C23)</f>
        <v>0.19798989873223347</v>
      </c>
    </row>
    <row r="23" spans="1:17">
      <c r="A23" s="56"/>
      <c r="B23" s="7" t="s">
        <v>21</v>
      </c>
      <c r="C23" s="14">
        <v>6.75</v>
      </c>
      <c r="D23" s="15">
        <v>22.1</v>
      </c>
      <c r="E23" s="7"/>
      <c r="F23" s="7"/>
      <c r="G23" s="7"/>
    </row>
    <row r="24" spans="1:17">
      <c r="A24" s="57" t="s">
        <v>121</v>
      </c>
      <c r="B24" s="7" t="s">
        <v>23</v>
      </c>
      <c r="C24" s="14">
        <v>9.3000000000000007</v>
      </c>
      <c r="D24" s="15">
        <v>22.2</v>
      </c>
      <c r="E24" s="7"/>
      <c r="F24" s="14">
        <f>AVERAGE(C24:C26)</f>
        <v>9.4666666666666668</v>
      </c>
      <c r="G24" s="14">
        <f>STDEV(C24:C26)</f>
        <v>0.14468356276140423</v>
      </c>
    </row>
    <row r="25" spans="1:17">
      <c r="A25" s="57"/>
      <c r="B25" s="7" t="s">
        <v>24</v>
      </c>
      <c r="C25" s="14">
        <v>9.56</v>
      </c>
      <c r="D25" s="15">
        <v>23</v>
      </c>
      <c r="E25" s="7"/>
      <c r="F25" s="7"/>
      <c r="G25" s="7"/>
    </row>
    <row r="26" spans="1:17">
      <c r="A26" s="57"/>
      <c r="B26" s="7" t="s">
        <v>25</v>
      </c>
      <c r="C26" s="14">
        <v>9.5399999999999991</v>
      </c>
      <c r="D26" s="15">
        <v>22.8</v>
      </c>
      <c r="E26" s="7"/>
      <c r="F26" s="7"/>
      <c r="G26" s="7"/>
      <c r="H26" s="41"/>
      <c r="I26" s="41"/>
      <c r="J26" s="42"/>
      <c r="K26" s="42"/>
    </row>
    <row r="27" spans="1:17">
      <c r="A27" s="57"/>
      <c r="B27" s="25" t="s">
        <v>26</v>
      </c>
      <c r="C27" s="23"/>
      <c r="D27" s="24"/>
      <c r="E27" s="25" t="s">
        <v>120</v>
      </c>
      <c r="F27" s="14">
        <f>AVERAGE(C27:C28)</f>
        <v>8.8800000000000008</v>
      </c>
      <c r="G27" s="44">
        <v>0.3</v>
      </c>
      <c r="H27" s="37"/>
      <c r="I27" s="37"/>
      <c r="J27" s="38"/>
      <c r="K27" s="38"/>
    </row>
    <row r="28" spans="1:17">
      <c r="A28" s="57"/>
      <c r="B28" s="7" t="s">
        <v>28</v>
      </c>
      <c r="C28" s="14">
        <v>8.8800000000000008</v>
      </c>
      <c r="D28" s="15">
        <v>22</v>
      </c>
      <c r="E28" s="7"/>
      <c r="F28" s="7"/>
      <c r="G28" s="7"/>
      <c r="H28" s="37"/>
      <c r="I28" s="37"/>
      <c r="J28" s="38"/>
      <c r="K28" s="38"/>
    </row>
    <row r="29" spans="1:17">
      <c r="A29" s="57"/>
      <c r="B29" s="7" t="s">
        <v>29</v>
      </c>
      <c r="C29" s="14">
        <v>9.5399999999999991</v>
      </c>
      <c r="D29" s="15">
        <v>26.3</v>
      </c>
      <c r="E29" s="7"/>
      <c r="F29" s="14">
        <f>AVERAGE(C29:C31)</f>
        <v>9.5899999999999981</v>
      </c>
      <c r="G29" s="14">
        <f>STDEV(C29:C31)</f>
        <v>4.3588989435406823E-2</v>
      </c>
      <c r="H29" s="37"/>
      <c r="I29" s="37"/>
      <c r="J29" s="38"/>
      <c r="K29" s="38"/>
    </row>
    <row r="30" spans="1:17">
      <c r="A30" s="57"/>
      <c r="B30" s="7" t="s">
        <v>30</v>
      </c>
      <c r="C30" s="14">
        <v>9.61</v>
      </c>
      <c r="D30" s="15">
        <v>26.2</v>
      </c>
      <c r="E30" s="7"/>
      <c r="F30" s="7"/>
      <c r="G30" s="7"/>
      <c r="H30" s="37"/>
      <c r="I30" s="37"/>
      <c r="J30" s="38"/>
      <c r="K30" s="38"/>
    </row>
    <row r="31" spans="1:17">
      <c r="A31" s="57"/>
      <c r="B31" s="7" t="s">
        <v>31</v>
      </c>
      <c r="C31" s="14">
        <v>9.6199999999999992</v>
      </c>
      <c r="D31" s="15">
        <v>25.8</v>
      </c>
      <c r="E31" s="7"/>
      <c r="F31" s="7"/>
      <c r="G31" s="7"/>
      <c r="H31" s="37"/>
      <c r="I31" s="37"/>
      <c r="J31" s="38"/>
      <c r="K31" s="38"/>
    </row>
    <row r="32" spans="1:17">
      <c r="A32" s="57"/>
      <c r="B32" s="25" t="s">
        <v>32</v>
      </c>
      <c r="C32" s="23"/>
      <c r="D32" s="24"/>
      <c r="E32" s="25" t="s">
        <v>120</v>
      </c>
      <c r="F32" s="14">
        <f>AVERAGE(C32:C33)</f>
        <v>8.6199999999999992</v>
      </c>
      <c r="G32" s="44">
        <v>0.3</v>
      </c>
      <c r="H32" s="39"/>
      <c r="I32" s="39"/>
      <c r="J32" s="40"/>
      <c r="K32" s="38"/>
    </row>
    <row r="33" spans="1:17">
      <c r="A33" s="57"/>
      <c r="B33" s="7" t="s">
        <v>33</v>
      </c>
      <c r="C33" s="14">
        <v>8.6199999999999992</v>
      </c>
      <c r="D33" s="15">
        <v>24.4</v>
      </c>
      <c r="E33" s="7"/>
      <c r="F33" s="7"/>
      <c r="G33" s="7"/>
    </row>
    <row r="34" spans="1:17">
      <c r="A34" s="57" t="s">
        <v>122</v>
      </c>
      <c r="B34" s="7" t="s">
        <v>35</v>
      </c>
      <c r="C34" s="35">
        <v>9.1199999999999992</v>
      </c>
      <c r="D34" s="26">
        <v>25.7</v>
      </c>
      <c r="E34" s="7"/>
      <c r="F34" s="14">
        <f>AVERAGE(C34:C36)</f>
        <v>9.2033333333333331</v>
      </c>
      <c r="G34" s="14">
        <f>STDEV(C34:C36)</f>
        <v>0.11930353445448864</v>
      </c>
      <c r="K34" s="21"/>
      <c r="L34" s="21"/>
      <c r="M34" s="21"/>
      <c r="N34" s="21"/>
      <c r="O34" s="21"/>
      <c r="P34" s="21"/>
      <c r="Q34" s="21"/>
    </row>
    <row r="35" spans="1:17">
      <c r="A35" s="57"/>
      <c r="B35" s="7" t="s">
        <v>36</v>
      </c>
      <c r="C35" s="14">
        <v>9.34</v>
      </c>
      <c r="D35" s="15">
        <v>25.6</v>
      </c>
      <c r="E35" s="7"/>
      <c r="F35" s="7"/>
      <c r="G35" s="7"/>
    </row>
    <row r="36" spans="1:17">
      <c r="A36" s="57"/>
      <c r="B36" s="7" t="s">
        <v>37</v>
      </c>
      <c r="C36" s="14">
        <v>9.15</v>
      </c>
      <c r="D36" s="15">
        <v>23.2</v>
      </c>
      <c r="E36" s="7"/>
      <c r="F36" s="7"/>
      <c r="G36" s="7"/>
      <c r="K36" s="21"/>
      <c r="L36" s="21"/>
      <c r="M36" s="21"/>
      <c r="N36" s="21"/>
      <c r="O36" s="21"/>
      <c r="P36" s="21"/>
      <c r="Q36" s="21"/>
    </row>
    <row r="37" spans="1:17">
      <c r="A37" s="57"/>
      <c r="B37" s="7" t="s">
        <v>38</v>
      </c>
      <c r="C37" s="14">
        <v>9.4499999999999993</v>
      </c>
      <c r="D37" s="15">
        <v>21.9</v>
      </c>
      <c r="E37" s="7" t="s">
        <v>123</v>
      </c>
      <c r="F37" s="14">
        <f>AVERAGE(C37:C38)</f>
        <v>9.254999999999999</v>
      </c>
      <c r="G37" s="14">
        <f>STDEV(C37:C38)</f>
        <v>0.27577164466275267</v>
      </c>
    </row>
    <row r="38" spans="1:17">
      <c r="A38" s="57"/>
      <c r="B38" s="7" t="s">
        <v>39</v>
      </c>
      <c r="C38" s="14">
        <v>9.06</v>
      </c>
      <c r="D38" s="15">
        <v>21.8</v>
      </c>
      <c r="E38" s="7"/>
      <c r="F38" s="7"/>
      <c r="G38" s="7"/>
    </row>
    <row r="39" spans="1:17">
      <c r="A39" s="57"/>
      <c r="B39" s="7" t="s">
        <v>40</v>
      </c>
      <c r="C39" s="14">
        <v>9.34</v>
      </c>
      <c r="D39" s="15">
        <v>26.7</v>
      </c>
      <c r="E39" s="7"/>
      <c r="F39" s="14">
        <f>AVERAGE(C39:C41)</f>
        <v>9.3733333333333331</v>
      </c>
      <c r="G39" s="14">
        <f>STDEV(C39:C41)</f>
        <v>3.5118845842842639E-2</v>
      </c>
    </row>
    <row r="40" spans="1:17">
      <c r="A40" s="57"/>
      <c r="B40" s="7" t="s">
        <v>41</v>
      </c>
      <c r="C40" s="14">
        <v>9.3699999999999992</v>
      </c>
      <c r="D40" s="15">
        <v>28.6</v>
      </c>
      <c r="E40" s="7"/>
      <c r="F40" s="14"/>
      <c r="G40" s="14"/>
    </row>
    <row r="41" spans="1:17">
      <c r="A41" s="57"/>
      <c r="B41" s="7" t="s">
        <v>42</v>
      </c>
      <c r="C41" s="14">
        <v>9.41</v>
      </c>
      <c r="D41" s="15">
        <v>27.4</v>
      </c>
      <c r="E41" s="7"/>
      <c r="F41" s="7"/>
      <c r="G41" s="7"/>
    </row>
    <row r="42" spans="1:17">
      <c r="A42" s="57"/>
      <c r="B42" s="7" t="s">
        <v>43</v>
      </c>
      <c r="C42" s="14">
        <v>9.39</v>
      </c>
      <c r="D42" s="15">
        <v>22.4</v>
      </c>
      <c r="E42" s="7" t="s">
        <v>123</v>
      </c>
      <c r="F42" s="14">
        <f>AVERAGE(C42:C43)</f>
        <v>9.24</v>
      </c>
      <c r="G42" s="14">
        <f>STDEV(C42:C43)</f>
        <v>0.21213203435596475</v>
      </c>
    </row>
    <row r="43" spans="1:17">
      <c r="A43" s="57"/>
      <c r="B43" s="7" t="s">
        <v>44</v>
      </c>
      <c r="C43" s="14">
        <v>9.09</v>
      </c>
      <c r="D43" s="15">
        <v>21.8</v>
      </c>
      <c r="E43" s="7"/>
      <c r="F43" s="7"/>
      <c r="G43" s="7"/>
    </row>
    <row r="44" spans="1:17">
      <c r="A44" s="57" t="s">
        <v>45</v>
      </c>
      <c r="B44" s="7" t="s">
        <v>46</v>
      </c>
      <c r="C44" s="14">
        <v>9.4700000000000006</v>
      </c>
      <c r="D44" s="15">
        <v>25.3</v>
      </c>
      <c r="E44" s="7"/>
      <c r="F44" s="14">
        <f>AVERAGE(C44:C46)</f>
        <v>9.48</v>
      </c>
      <c r="G44" s="14">
        <f>STDEV(C44:C46)</f>
        <v>9.9999999999997868E-3</v>
      </c>
    </row>
    <row r="45" spans="1:17">
      <c r="A45" s="57"/>
      <c r="B45" s="7" t="s">
        <v>47</v>
      </c>
      <c r="C45" s="14">
        <v>9.49</v>
      </c>
      <c r="D45" s="15">
        <v>25.2</v>
      </c>
      <c r="E45" s="7"/>
      <c r="F45" s="7"/>
      <c r="G45" s="7"/>
    </row>
    <row r="46" spans="1:17">
      <c r="A46" s="57"/>
      <c r="B46" s="7" t="s">
        <v>48</v>
      </c>
      <c r="C46" s="14">
        <v>9.48</v>
      </c>
      <c r="D46" s="15">
        <v>23.8</v>
      </c>
      <c r="E46" s="7"/>
      <c r="F46" s="7"/>
      <c r="G46" s="7"/>
    </row>
    <row r="47" spans="1:17">
      <c r="A47" s="57"/>
      <c r="B47" s="7" t="s">
        <v>49</v>
      </c>
      <c r="C47" s="14">
        <v>8.92</v>
      </c>
      <c r="D47" s="15">
        <v>21</v>
      </c>
      <c r="E47" s="7"/>
      <c r="F47" s="14">
        <f>AVERAGE(C47:C48)</f>
        <v>8.6750000000000007</v>
      </c>
      <c r="G47" s="14">
        <f>STDEV(C47:C48)</f>
        <v>0.34648232278140845</v>
      </c>
    </row>
    <row r="48" spans="1:17">
      <c r="A48" s="57"/>
      <c r="B48" s="7" t="s">
        <v>50</v>
      </c>
      <c r="C48" s="14">
        <v>8.43</v>
      </c>
      <c r="D48" s="15">
        <v>20.3</v>
      </c>
      <c r="E48" s="7"/>
      <c r="F48" s="7"/>
      <c r="G48" s="7"/>
    </row>
    <row r="49" spans="1:7">
      <c r="A49" s="57"/>
      <c r="B49" s="7" t="s">
        <v>51</v>
      </c>
      <c r="C49" s="14">
        <v>9.42</v>
      </c>
      <c r="D49" s="15">
        <v>27.9</v>
      </c>
      <c r="E49" s="7"/>
      <c r="F49" s="14">
        <f>AVERAGE(C49:C51)</f>
        <v>9.413333333333334</v>
      </c>
      <c r="G49" s="14">
        <f>STDEV(C49:C51)</f>
        <v>1.154700538379227E-2</v>
      </c>
    </row>
    <row r="50" spans="1:7">
      <c r="A50" s="57"/>
      <c r="B50" s="7" t="s">
        <v>52</v>
      </c>
      <c r="C50" s="14">
        <v>9.4</v>
      </c>
      <c r="D50" s="15">
        <v>28.2</v>
      </c>
      <c r="E50" s="7"/>
      <c r="F50" s="7"/>
      <c r="G50" s="7"/>
    </row>
    <row r="51" spans="1:7">
      <c r="A51" s="57"/>
      <c r="B51" s="7" t="s">
        <v>53</v>
      </c>
      <c r="C51" s="14">
        <v>9.42</v>
      </c>
      <c r="D51" s="15">
        <v>27.2</v>
      </c>
      <c r="E51" s="7"/>
      <c r="F51" s="7"/>
      <c r="G51" s="7"/>
    </row>
    <row r="52" spans="1:7" ht="13.5" customHeight="1">
      <c r="A52" s="57"/>
      <c r="B52" s="7" t="s">
        <v>54</v>
      </c>
      <c r="C52" s="34">
        <v>8.2100000000000009</v>
      </c>
      <c r="D52" s="26">
        <v>21.9</v>
      </c>
      <c r="E52" s="36"/>
      <c r="F52" s="14">
        <f>AVERAGE(C52:C53)</f>
        <v>7.745000000000001</v>
      </c>
      <c r="G52" s="14">
        <f>STDEV(C52:C53)</f>
        <v>0.65760930650348959</v>
      </c>
    </row>
    <row r="53" spans="1:7">
      <c r="A53" s="57"/>
      <c r="B53" s="7" t="s">
        <v>55</v>
      </c>
      <c r="C53" s="14">
        <v>7.28</v>
      </c>
      <c r="D53" s="15">
        <v>21.8</v>
      </c>
      <c r="E53" s="7"/>
      <c r="F53" s="7"/>
      <c r="G53" s="7"/>
    </row>
    <row r="54" spans="1:7" ht="12" customHeight="1">
      <c r="A54" s="53" t="s">
        <v>56</v>
      </c>
      <c r="B54" s="7" t="s">
        <v>57</v>
      </c>
      <c r="C54" s="14">
        <v>9.5</v>
      </c>
      <c r="D54" s="15">
        <v>23.1</v>
      </c>
      <c r="E54" s="7"/>
      <c r="F54" s="14">
        <f>AVERAGE(C54:C56)</f>
        <v>9.4599999999999991</v>
      </c>
      <c r="G54" s="14">
        <f>STDEV(C54:C56)</f>
        <v>3.4641016151377831E-2</v>
      </c>
    </row>
    <row r="55" spans="1:7" ht="12" customHeight="1">
      <c r="A55" s="53"/>
      <c r="B55" s="7" t="s">
        <v>58</v>
      </c>
      <c r="C55" s="14">
        <v>9.44</v>
      </c>
      <c r="D55" s="15">
        <v>22.5</v>
      </c>
      <c r="E55" s="7"/>
      <c r="F55" s="7"/>
      <c r="G55" s="7"/>
    </row>
    <row r="56" spans="1:7" ht="12" customHeight="1">
      <c r="A56" s="53"/>
      <c r="B56" s="7" t="s">
        <v>59</v>
      </c>
      <c r="C56" s="14">
        <v>9.44</v>
      </c>
      <c r="D56" s="15">
        <v>24.5</v>
      </c>
      <c r="E56" s="7"/>
      <c r="F56" s="7"/>
      <c r="G56" s="7"/>
    </row>
    <row r="57" spans="1:7" ht="12" customHeight="1">
      <c r="A57" s="53"/>
      <c r="B57" s="7" t="s">
        <v>60</v>
      </c>
      <c r="C57" s="14">
        <v>9.4499999999999993</v>
      </c>
      <c r="D57" s="15">
        <v>21.8</v>
      </c>
      <c r="E57" s="7" t="s">
        <v>123</v>
      </c>
      <c r="F57" s="14">
        <f>AVERAGE(C57:C58)</f>
        <v>9.4499999999999993</v>
      </c>
      <c r="G57" s="44">
        <v>0.3</v>
      </c>
    </row>
    <row r="58" spans="1:7" ht="12" customHeight="1">
      <c r="A58" s="53"/>
      <c r="B58" s="25" t="s">
        <v>61</v>
      </c>
      <c r="C58" s="23"/>
      <c r="D58" s="24"/>
      <c r="E58" s="25" t="s">
        <v>120</v>
      </c>
      <c r="F58" s="7"/>
      <c r="G58" s="7"/>
    </row>
    <row r="59" spans="1:7" ht="12" customHeight="1">
      <c r="A59" s="53"/>
      <c r="B59" s="7" t="s">
        <v>62</v>
      </c>
      <c r="C59" s="14">
        <v>9.34</v>
      </c>
      <c r="D59" s="15">
        <v>34.299999999999997</v>
      </c>
      <c r="E59" s="7"/>
      <c r="F59" s="14">
        <f>AVERAGE(C59:C61)</f>
        <v>9.370000000000001</v>
      </c>
      <c r="G59" s="14">
        <f>STDEV(C59:C61)</f>
        <v>4.2426406871193201E-2</v>
      </c>
    </row>
    <row r="60" spans="1:7" ht="12" customHeight="1">
      <c r="A60" s="53"/>
      <c r="B60" s="25" t="s">
        <v>63</v>
      </c>
      <c r="C60" s="23"/>
      <c r="D60" s="24"/>
      <c r="E60" s="25" t="s">
        <v>120</v>
      </c>
      <c r="F60" s="7"/>
      <c r="G60" s="7"/>
    </row>
    <row r="61" spans="1:7" ht="12" customHeight="1">
      <c r="A61" s="53"/>
      <c r="B61" s="7" t="s">
        <v>64</v>
      </c>
      <c r="C61" s="14">
        <v>9.4</v>
      </c>
      <c r="D61" s="15">
        <v>38.4</v>
      </c>
      <c r="E61" s="7"/>
      <c r="F61" s="7"/>
      <c r="G61" s="7"/>
    </row>
    <row r="62" spans="1:7">
      <c r="A62" s="53"/>
      <c r="B62" s="7" t="s">
        <v>65</v>
      </c>
      <c r="C62" s="14">
        <v>9.1300000000000008</v>
      </c>
      <c r="D62" s="15">
        <v>22</v>
      </c>
      <c r="E62" s="7" t="s">
        <v>123</v>
      </c>
      <c r="F62" s="14">
        <f>AVERAGE(C62:C63)</f>
        <v>8.7250000000000014</v>
      </c>
      <c r="G62" s="14">
        <f>STDEV(C62:C63)</f>
        <v>0.57275649276110385</v>
      </c>
    </row>
    <row r="63" spans="1:7">
      <c r="A63" s="53"/>
      <c r="B63" s="7" t="s">
        <v>66</v>
      </c>
      <c r="C63" s="14">
        <v>8.32</v>
      </c>
      <c r="D63" s="15">
        <v>21.9</v>
      </c>
      <c r="E63" s="7"/>
      <c r="F63" s="7"/>
      <c r="G63" s="7"/>
    </row>
  </sheetData>
  <mergeCells count="12">
    <mergeCell ref="J13:M13"/>
    <mergeCell ref="N13:Q13"/>
    <mergeCell ref="A54:A63"/>
    <mergeCell ref="A14:A23"/>
    <mergeCell ref="A24:A33"/>
    <mergeCell ref="A34:A43"/>
    <mergeCell ref="A44:A53"/>
    <mergeCell ref="I13:I14"/>
    <mergeCell ref="J14:K14"/>
    <mergeCell ref="L14:M14"/>
    <mergeCell ref="N14:O14"/>
    <mergeCell ref="P14:Q14"/>
  </mergeCell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Weighing</vt:lpstr>
      <vt:lpstr>SV Ratios</vt:lpstr>
      <vt:lpstr>Times</vt:lpstr>
      <vt:lpstr>Instrument Calibration</vt:lpstr>
      <vt:lpstr>pH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Thomas Lawrence Gout</cp:lastModifiedBy>
  <cp:revision/>
  <dcterms:created xsi:type="dcterms:W3CDTF">2016-12-14T10:51:12Z</dcterms:created>
  <dcterms:modified xsi:type="dcterms:W3CDTF">2019-05-16T14:32:27Z</dcterms:modified>
  <cp:category/>
  <cp:contentStatus/>
</cp:coreProperties>
</file>